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29040" windowHeight="15840"/>
  </bookViews>
  <sheets>
    <sheet name="._ТАРИФ _01.05.2026 (2)" sheetId="47" r:id="rId1"/>
  </sheets>
  <calcPr calcId="144525"/>
</workbook>
</file>

<file path=xl/calcChain.xml><?xml version="1.0" encoding="utf-8"?>
<calcChain xmlns="http://schemas.openxmlformats.org/spreadsheetml/2006/main">
  <c r="J14" i="47" l="1"/>
  <c r="H33" i="47" l="1"/>
  <c r="G33" i="47"/>
  <c r="H32" i="47"/>
  <c r="G32" i="47"/>
  <c r="J31" i="47"/>
  <c r="G22" i="47"/>
  <c r="J20" i="47"/>
  <c r="I20" i="47"/>
  <c r="J19" i="47"/>
  <c r="I19" i="47"/>
  <c r="F19" i="47"/>
  <c r="D19" i="47"/>
  <c r="I18" i="47"/>
  <c r="H18" i="47"/>
  <c r="H17" i="47" s="1"/>
  <c r="F18" i="47"/>
  <c r="F17" i="47" s="1"/>
  <c r="D18" i="47"/>
  <c r="J18" i="47" s="1"/>
  <c r="G17" i="47"/>
  <c r="G14" i="47" s="1"/>
  <c r="E17" i="47"/>
  <c r="C17" i="47"/>
  <c r="I17" i="47" s="1"/>
  <c r="J16" i="47"/>
  <c r="I16" i="47"/>
  <c r="H16" i="47"/>
  <c r="F16" i="47"/>
  <c r="D16" i="47"/>
  <c r="I15" i="47"/>
  <c r="H15" i="47"/>
  <c r="D15" i="47"/>
  <c r="E14" i="47"/>
  <c r="C14" i="47"/>
  <c r="I13" i="47"/>
  <c r="H13" i="47"/>
  <c r="F13" i="47"/>
  <c r="D13" i="47"/>
  <c r="J13" i="47" s="1"/>
  <c r="I12" i="47"/>
  <c r="H12" i="47"/>
  <c r="H9" i="47" s="1"/>
  <c r="H7" i="47" s="1"/>
  <c r="F12" i="47"/>
  <c r="J12" i="47" s="1"/>
  <c r="D12" i="47"/>
  <c r="I11" i="47"/>
  <c r="H11" i="47"/>
  <c r="F11" i="47"/>
  <c r="D11" i="47"/>
  <c r="J11" i="47" s="1"/>
  <c r="I10" i="47"/>
  <c r="H10" i="47"/>
  <c r="F9" i="47"/>
  <c r="F7" i="47" s="1"/>
  <c r="G9" i="47"/>
  <c r="G7" i="47" s="1"/>
  <c r="G6" i="47" s="1"/>
  <c r="E9" i="47"/>
  <c r="C9" i="47"/>
  <c r="I8" i="47"/>
  <c r="H8" i="47"/>
  <c r="F8" i="47"/>
  <c r="D8" i="47"/>
  <c r="E7" i="47"/>
  <c r="C7" i="47"/>
  <c r="J10" i="47" l="1"/>
  <c r="I7" i="47"/>
  <c r="E6" i="47"/>
  <c r="E21" i="47" s="1"/>
  <c r="J15" i="47"/>
  <c r="J8" i="47"/>
  <c r="C6" i="47"/>
  <c r="C5" i="47" s="1"/>
  <c r="F6" i="47"/>
  <c r="H14" i="47"/>
  <c r="H6" i="47" s="1"/>
  <c r="G5" i="47"/>
  <c r="G21" i="47"/>
  <c r="D17" i="47"/>
  <c r="I9" i="47"/>
  <c r="D9" i="47"/>
  <c r="I14" i="47"/>
  <c r="E5" i="47" l="1"/>
  <c r="C21" i="47"/>
  <c r="I21" i="47" s="1"/>
  <c r="I6" i="47"/>
  <c r="I5" i="47"/>
  <c r="H5" i="47"/>
  <c r="H21" i="47"/>
  <c r="J9" i="47"/>
  <c r="D7" i="47"/>
  <c r="E23" i="47"/>
  <c r="C23" i="47"/>
  <c r="D14" i="47"/>
  <c r="J17" i="47"/>
  <c r="F21" i="47"/>
  <c r="F5" i="47"/>
  <c r="F23" i="47" l="1"/>
  <c r="F22" i="47" s="1"/>
  <c r="E22" i="47"/>
  <c r="E28" i="47" s="1"/>
  <c r="F28" i="47"/>
  <c r="I23" i="47"/>
  <c r="D23" i="47"/>
  <c r="C22" i="47"/>
  <c r="J7" i="47"/>
  <c r="D6" i="47"/>
  <c r="I22" i="47" l="1"/>
  <c r="I34" i="47" s="1"/>
  <c r="C25" i="47"/>
  <c r="D22" i="47"/>
  <c r="J22" i="47" s="1"/>
  <c r="J23" i="47"/>
  <c r="E29" i="47"/>
  <c r="E30" i="47" s="1"/>
  <c r="F29" i="47"/>
  <c r="F30" i="47"/>
  <c r="J6" i="47"/>
  <c r="D21" i="47"/>
  <c r="D5" i="47"/>
  <c r="J5" i="47" s="1"/>
  <c r="J21" i="47" l="1"/>
  <c r="J34" i="47" s="1"/>
  <c r="D25" i="47"/>
  <c r="C26" i="47"/>
  <c r="C27" i="47" s="1"/>
  <c r="I35" i="47"/>
  <c r="I36" i="47" s="1"/>
  <c r="D27" i="47" l="1"/>
  <c r="D26" i="47"/>
  <c r="J36" i="47"/>
  <c r="J35" i="47"/>
</calcChain>
</file>

<file path=xl/sharedStrings.xml><?xml version="1.0" encoding="utf-8"?>
<sst xmlns="http://schemas.openxmlformats.org/spreadsheetml/2006/main" count="64" uniqueCount="55">
  <si>
    <t>Адміністративні витрати</t>
  </si>
  <si>
    <t>№</t>
  </si>
  <si>
    <t>Показник</t>
  </si>
  <si>
    <t>прямі матеріальні витрати, зокрема:</t>
  </si>
  <si>
    <t>паливно-мастильні матеріали</t>
  </si>
  <si>
    <t>матеріали для ремонту засобів механізації</t>
  </si>
  <si>
    <t>прямі витрати на оплату праці</t>
  </si>
  <si>
    <t>інші прямі витрати, зокрема:</t>
  </si>
  <si>
    <t>єдиний внесок на загальнообов'язкове державне соціальне страхування працівників</t>
  </si>
  <si>
    <t>амортизація основних виробничих засобів та нематеріальних активів, безпосередньо пов'язаних із наданням послуги</t>
  </si>
  <si>
    <t>інші прямі витрати</t>
  </si>
  <si>
    <t>1.1</t>
  </si>
  <si>
    <t>1.1.1</t>
  </si>
  <si>
    <t>1.1.2</t>
  </si>
  <si>
    <t>1.2</t>
  </si>
  <si>
    <t>1.3</t>
  </si>
  <si>
    <t>1.3.1</t>
  </si>
  <si>
    <t>1.3.2</t>
  </si>
  <si>
    <t>1.3.3</t>
  </si>
  <si>
    <t>Загальновиробничі витрати</t>
  </si>
  <si>
    <t>Виробнича собівартість, усього:</t>
  </si>
  <si>
    <t>Прямі витрати, усього, зокрема:</t>
  </si>
  <si>
    <t>1.1.2.1</t>
  </si>
  <si>
    <t>ремонт</t>
  </si>
  <si>
    <t>1.1.2.2</t>
  </si>
  <si>
    <t>шини</t>
  </si>
  <si>
    <t>1.1.2.3</t>
  </si>
  <si>
    <t>1.3.3.1</t>
  </si>
  <si>
    <t>спецодяг працівників</t>
  </si>
  <si>
    <t>запчастини</t>
  </si>
  <si>
    <t>5.1</t>
  </si>
  <si>
    <t>грн/м.куб.</t>
  </si>
  <si>
    <t xml:space="preserve"> Усього витрат повної собівартості</t>
  </si>
  <si>
    <t>Планований прибуток-5%</t>
  </si>
  <si>
    <t>рентабельність-5%</t>
  </si>
  <si>
    <t xml:space="preserve">Послуга управління </t>
  </si>
  <si>
    <t xml:space="preserve">Операція збирання </t>
  </si>
  <si>
    <t xml:space="preserve">Операція перевезення </t>
  </si>
  <si>
    <t>Загальний обсяг послуг, м.куб.</t>
  </si>
  <si>
    <t>Всього, грн.</t>
  </si>
  <si>
    <t>Операція видалення
(за договором)</t>
  </si>
  <si>
    <t xml:space="preserve">
Структура тарифу на послугу з управління змішаними побутовими відходами
та тарифів на операції збирання, перевезення, видалення (за договором) змішаних побутових відходів </t>
  </si>
  <si>
    <t>Витрати на операцію збирання змішаних побутових відходів  без ПДВ, грн/м.куб</t>
  </si>
  <si>
    <t>Витрати на операцію видалення (за договором) змішаних побутових відходів з ПДВ, грн/м.куб</t>
  </si>
  <si>
    <t>Витрати на послугу з управління змішаними побутовими відходами (без урахування ПДВ), грн/м.куб.</t>
  </si>
  <si>
    <t>Витрати на операцію  перевезення змішаних побутових відходів з ПДВ, грн/м.куб.</t>
  </si>
  <si>
    <t>Витрати на операцію видалення (за договором) змішаних побутових відходів  без ПДВ, грн/м.куб.</t>
  </si>
  <si>
    <t>Витрати на послугу з управління змішаними побутовими відходами (з урахуванням ПДВ), грн/м.куб.</t>
  </si>
  <si>
    <t>Витрати на операцію збирання змішаних побутових відходів з ПДВ, грн/м.куб.</t>
  </si>
  <si>
    <t>Витрати на операцію перевезення змішаних побутових відходів  без ПДВ, грн/м.куб.</t>
  </si>
  <si>
    <t>ПДВ</t>
  </si>
  <si>
    <t>Головний бухгалтер</t>
  </si>
  <si>
    <t>Валерій ЦЕПЛИЙ</t>
  </si>
  <si>
    <t xml:space="preserve">Начальник </t>
  </si>
  <si>
    <t>Павло ГУЦЕЛь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</si>
</sst>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7" x14ac:knownFonts="1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Arial Cyr"/>
      <charset val="204"/>
    </font>
    <font>
      <b/>
      <sz val="14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name val="Arial Cyr"/>
      <charset val="204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</fonts>
  <fills count="17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5">
    <xf numFmtId="0" fontId="0" fillId="0" borderId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3" fillId="4" borderId="1" applyNumberFormat="0" applyAlignment="0" applyProtection="0"/>
    <xf numFmtId="0" fontId="4" fillId="11" borderId="2" applyNumberFormat="0" applyAlignment="0" applyProtection="0"/>
    <xf numFmtId="0" fontId="5" fillId="11" borderId="1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0" fillId="12" borderId="7" applyNumberFormat="0" applyAlignment="0" applyProtection="0"/>
    <xf numFmtId="0" fontId="11" fillId="0" borderId="0" applyNumberFormat="0" applyFill="0" applyBorder="0" applyAlignment="0" applyProtection="0"/>
    <xf numFmtId="0" fontId="12" fillId="13" borderId="0" applyNumberFormat="0" applyBorder="0" applyAlignment="0" applyProtection="0"/>
    <xf numFmtId="0" fontId="13" fillId="2" borderId="0" applyNumberFormat="0" applyBorder="0" applyAlignment="0" applyProtection="0"/>
    <xf numFmtId="0" fontId="14" fillId="0" borderId="0" applyNumberFormat="0" applyFill="0" applyBorder="0" applyAlignment="0" applyProtection="0"/>
    <xf numFmtId="0" fontId="1" fillId="14" borderId="8" applyNumberFormat="0" applyFont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3" borderId="0" applyNumberFormat="0" applyBorder="0" applyAlignment="0" applyProtection="0"/>
    <xf numFmtId="0" fontId="25" fillId="0" borderId="0"/>
  </cellStyleXfs>
  <cellXfs count="35">
    <xf numFmtId="0" fontId="0" fillId="0" borderId="0" xfId="0"/>
    <xf numFmtId="2" fontId="0" fillId="0" borderId="0" xfId="0" applyNumberFormat="1"/>
    <xf numFmtId="4" fontId="0" fillId="0" borderId="0" xfId="0" applyNumberFormat="1"/>
    <xf numFmtId="0" fontId="18" fillId="0" borderId="10" xfId="0" applyFont="1" applyBorder="1" applyAlignment="1">
      <alignment horizontal="left" vertical="top"/>
    </xf>
    <xf numFmtId="0" fontId="22" fillId="15" borderId="10" xfId="0" applyFont="1" applyFill="1" applyBorder="1" applyAlignment="1">
      <alignment horizontal="left" vertical="top" wrapText="1"/>
    </xf>
    <xf numFmtId="0" fontId="23" fillId="15" borderId="10" xfId="0" applyFont="1" applyFill="1" applyBorder="1" applyAlignment="1">
      <alignment horizontal="left" vertical="top" wrapText="1"/>
    </xf>
    <xf numFmtId="0" fontId="23" fillId="16" borderId="10" xfId="0" applyFont="1" applyFill="1" applyBorder="1" applyAlignment="1">
      <alignment horizontal="left" vertical="top"/>
    </xf>
    <xf numFmtId="0" fontId="23" fillId="0" borderId="10" xfId="0" applyFont="1" applyBorder="1" applyAlignment="1">
      <alignment horizontal="left" vertical="top"/>
    </xf>
    <xf numFmtId="0" fontId="22" fillId="0" borderId="10" xfId="0" applyFont="1" applyBorder="1" applyAlignment="1">
      <alignment horizontal="left" vertical="top"/>
    </xf>
    <xf numFmtId="0" fontId="19" fillId="15" borderId="10" xfId="0" applyFont="1" applyFill="1" applyBorder="1" applyAlignment="1">
      <alignment horizontal="left" vertical="top" wrapText="1"/>
    </xf>
    <xf numFmtId="4" fontId="19" fillId="16" borderId="10" xfId="0" applyNumberFormat="1" applyFont="1" applyFill="1" applyBorder="1" applyAlignment="1">
      <alignment horizontal="right" vertical="top"/>
    </xf>
    <xf numFmtId="4" fontId="19" fillId="0" borderId="10" xfId="0" applyNumberFormat="1" applyFont="1" applyBorder="1" applyAlignment="1">
      <alignment horizontal="right" vertical="top"/>
    </xf>
    <xf numFmtId="4" fontId="18" fillId="0" borderId="10" xfId="0" applyNumberFormat="1" applyFont="1" applyBorder="1" applyAlignment="1">
      <alignment horizontal="right" vertical="top"/>
    </xf>
    <xf numFmtId="0" fontId="19" fillId="0" borderId="10" xfId="0" applyFont="1" applyBorder="1" applyAlignment="1">
      <alignment horizontal="left" vertical="top"/>
    </xf>
    <xf numFmtId="0" fontId="19" fillId="16" borderId="10" xfId="0" applyFont="1" applyFill="1" applyBorder="1" applyAlignment="1">
      <alignment horizontal="left" vertical="top"/>
    </xf>
    <xf numFmtId="49" fontId="18" fillId="0" borderId="10" xfId="0" applyNumberFormat="1" applyFont="1" applyBorder="1" applyAlignment="1">
      <alignment horizontal="left" vertical="top"/>
    </xf>
    <xf numFmtId="0" fontId="23" fillId="15" borderId="0" xfId="0" applyFont="1" applyFill="1" applyBorder="1" applyAlignment="1">
      <alignment horizontal="left" vertical="top" wrapText="1"/>
    </xf>
    <xf numFmtId="4" fontId="19" fillId="0" borderId="10" xfId="0" applyNumberFormat="1" applyFont="1" applyFill="1" applyBorder="1" applyAlignment="1">
      <alignment horizontal="right" vertical="top"/>
    </xf>
    <xf numFmtId="4" fontId="18" fillId="0" borderId="10" xfId="0" applyNumberFormat="1" applyFont="1" applyFill="1" applyBorder="1" applyAlignment="1">
      <alignment horizontal="right" vertical="top"/>
    </xf>
    <xf numFmtId="4" fontId="26" fillId="0" borderId="10" xfId="0" applyNumberFormat="1" applyFont="1" applyFill="1" applyBorder="1" applyAlignment="1">
      <alignment horizontal="right" vertical="top"/>
    </xf>
    <xf numFmtId="4" fontId="26" fillId="0" borderId="10" xfId="0" applyNumberFormat="1" applyFont="1" applyBorder="1" applyAlignment="1">
      <alignment horizontal="right" vertical="top"/>
    </xf>
    <xf numFmtId="0" fontId="19" fillId="0" borderId="10" xfId="0" applyFont="1" applyBorder="1" applyAlignment="1">
      <alignment horizontal="center" vertical="top"/>
    </xf>
    <xf numFmtId="0" fontId="19" fillId="0" borderId="10" xfId="0" applyFont="1" applyBorder="1" applyAlignment="1">
      <alignment horizontal="center" vertical="top" wrapText="1"/>
    </xf>
    <xf numFmtId="4" fontId="18" fillId="16" borderId="10" xfId="0" applyNumberFormat="1" applyFont="1" applyFill="1" applyBorder="1" applyAlignment="1">
      <alignment horizontal="right" vertical="top"/>
    </xf>
    <xf numFmtId="4" fontId="19" fillId="0" borderId="12" xfId="0" applyNumberFormat="1" applyFont="1" applyBorder="1" applyAlignment="1">
      <alignment horizontal="center" vertical="top"/>
    </xf>
    <xf numFmtId="4" fontId="19" fillId="0" borderId="13" xfId="0" applyNumberFormat="1" applyFont="1" applyBorder="1" applyAlignment="1">
      <alignment horizontal="center" vertical="top"/>
    </xf>
    <xf numFmtId="4" fontId="19" fillId="0" borderId="11" xfId="0" applyNumberFormat="1" applyFont="1" applyBorder="1" applyAlignment="1">
      <alignment horizontal="center" vertical="top"/>
    </xf>
    <xf numFmtId="4" fontId="20" fillId="0" borderId="0" xfId="0" applyNumberFormat="1" applyFont="1" applyAlignment="1">
      <alignment horizontal="left"/>
    </xf>
    <xf numFmtId="0" fontId="20" fillId="0" borderId="0" xfId="0" applyFont="1" applyAlignment="1">
      <alignment horizontal="left"/>
    </xf>
    <xf numFmtId="0" fontId="21" fillId="0" borderId="0" xfId="0" applyFont="1" applyAlignment="1">
      <alignment horizontal="center" wrapText="1"/>
    </xf>
    <xf numFmtId="0" fontId="19" fillId="0" borderId="10" xfId="0" applyFont="1" applyBorder="1" applyAlignment="1">
      <alignment horizontal="center" vertical="top"/>
    </xf>
    <xf numFmtId="0" fontId="24" fillId="0" borderId="10" xfId="0" applyFont="1" applyBorder="1" applyAlignment="1">
      <alignment horizontal="center" vertical="top"/>
    </xf>
    <xf numFmtId="0" fontId="19" fillId="0" borderId="10" xfId="0" applyFont="1" applyBorder="1" applyAlignment="1">
      <alignment horizontal="center" vertical="top" wrapText="1"/>
    </xf>
    <xf numFmtId="0" fontId="19" fillId="0" borderId="12" xfId="0" applyFont="1" applyBorder="1" applyAlignment="1">
      <alignment horizontal="center" vertical="top" wrapText="1"/>
    </xf>
    <xf numFmtId="0" fontId="19" fillId="0" borderId="11" xfId="0" applyFont="1" applyBorder="1" applyAlignment="1">
      <alignment horizontal="center" vertical="top" wrapText="1"/>
    </xf>
  </cellXfs>
  <cellStyles count="25"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Обычный 2" xfId="24"/>
    <cellStyle name="Плохой" xfId="18" builtinId="27" customBuiltin="1"/>
    <cellStyle name="Пояснение" xfId="19" builtinId="53" customBuiltin="1"/>
    <cellStyle name="Примечание" xfId="20" builtinId="10" customBuiltin="1"/>
    <cellStyle name="Связанная ячейка" xfId="21" builtinId="24" customBuiltin="1"/>
    <cellStyle name="Текст предупреждения" xfId="22" builtinId="11" customBuiltin="1"/>
    <cellStyle name="Хороший" xfId="23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N40"/>
  <sheetViews>
    <sheetView tabSelected="1" topLeftCell="A28" workbookViewId="0">
      <selection activeCell="B42" sqref="B42"/>
    </sheetView>
  </sheetViews>
  <sheetFormatPr defaultRowHeight="12.75" x14ac:dyDescent="0.2"/>
  <cols>
    <col min="1" max="1" width="8.42578125" customWidth="1"/>
    <col min="2" max="2" width="51" customWidth="1"/>
    <col min="3" max="3" width="13.85546875" customWidth="1"/>
    <col min="4" max="4" width="11.5703125" customWidth="1"/>
    <col min="5" max="5" width="13.5703125" customWidth="1"/>
    <col min="6" max="6" width="11.28515625" customWidth="1"/>
    <col min="7" max="7" width="13.42578125" customWidth="1"/>
    <col min="8" max="8" width="12.140625" customWidth="1"/>
    <col min="9" max="9" width="14.85546875" customWidth="1"/>
    <col min="10" max="10" width="11.28515625" customWidth="1"/>
    <col min="14" max="14" width="15.5703125" customWidth="1"/>
    <col min="16" max="16" width="13.7109375" customWidth="1"/>
  </cols>
  <sheetData>
    <row r="1" spans="1:14" ht="52.5" customHeight="1" x14ac:dyDescent="0.3">
      <c r="A1" s="29" t="s">
        <v>41</v>
      </c>
      <c r="B1" s="29"/>
      <c r="C1" s="29"/>
      <c r="D1" s="29"/>
      <c r="E1" s="29"/>
      <c r="F1" s="29"/>
      <c r="G1" s="29"/>
      <c r="H1" s="29"/>
      <c r="I1" s="29"/>
      <c r="J1" s="29"/>
    </row>
    <row r="2" spans="1:14" ht="17.25" customHeight="1" x14ac:dyDescent="0.2"/>
    <row r="3" spans="1:14" ht="30" customHeight="1" x14ac:dyDescent="0.2">
      <c r="A3" s="30" t="s">
        <v>1</v>
      </c>
      <c r="B3" s="30" t="s">
        <v>2</v>
      </c>
      <c r="C3" s="30" t="s">
        <v>36</v>
      </c>
      <c r="D3" s="30"/>
      <c r="E3" s="30" t="s">
        <v>37</v>
      </c>
      <c r="F3" s="30"/>
      <c r="G3" s="32" t="s">
        <v>40</v>
      </c>
      <c r="H3" s="32"/>
      <c r="I3" s="33" t="s">
        <v>35</v>
      </c>
      <c r="J3" s="34"/>
    </row>
    <row r="4" spans="1:14" ht="24.75" customHeight="1" x14ac:dyDescent="0.2">
      <c r="A4" s="31"/>
      <c r="B4" s="30"/>
      <c r="C4" s="21" t="s">
        <v>39</v>
      </c>
      <c r="D4" s="22" t="s">
        <v>31</v>
      </c>
      <c r="E4" s="21" t="s">
        <v>39</v>
      </c>
      <c r="F4" s="22" t="s">
        <v>31</v>
      </c>
      <c r="G4" s="21" t="s">
        <v>39</v>
      </c>
      <c r="H4" s="22" t="s">
        <v>31</v>
      </c>
      <c r="I4" s="21" t="s">
        <v>39</v>
      </c>
      <c r="J4" s="22" t="s">
        <v>31</v>
      </c>
    </row>
    <row r="5" spans="1:14" ht="15.75" customHeight="1" x14ac:dyDescent="0.2">
      <c r="A5" s="14"/>
      <c r="B5" s="6" t="s">
        <v>20</v>
      </c>
      <c r="C5" s="10">
        <f>C6+C19</f>
        <v>1879549.4439999999</v>
      </c>
      <c r="D5" s="10">
        <f>D6+D19</f>
        <v>95.801685728848113</v>
      </c>
      <c r="E5" s="10">
        <f>E6+E19</f>
        <v>4156429.08</v>
      </c>
      <c r="F5" s="10">
        <f t="shared" ref="F5:H5" si="0">F6+F19</f>
        <v>211.86749235474005</v>
      </c>
      <c r="G5" s="10">
        <f t="shared" si="0"/>
        <v>0</v>
      </c>
      <c r="H5" s="10">
        <f t="shared" si="0"/>
        <v>0</v>
      </c>
      <c r="I5" s="11">
        <f>C5+E5+G5</f>
        <v>6035978.5240000002</v>
      </c>
      <c r="J5" s="11">
        <f>D5+F5+H5</f>
        <v>307.66917808358818</v>
      </c>
    </row>
    <row r="6" spans="1:14" ht="15.75" x14ac:dyDescent="0.2">
      <c r="A6" s="13">
        <v>1</v>
      </c>
      <c r="B6" s="7" t="s">
        <v>21</v>
      </c>
      <c r="C6" s="17">
        <f t="shared" ref="C6:H6" si="1">SUM(C7+C13+C14)</f>
        <v>1707659.74</v>
      </c>
      <c r="D6" s="11">
        <f t="shared" si="1"/>
        <v>87.040742609582054</v>
      </c>
      <c r="E6" s="17">
        <f t="shared" si="1"/>
        <v>3984539.38</v>
      </c>
      <c r="F6" s="11">
        <f t="shared" si="1"/>
        <v>203.10654943934759</v>
      </c>
      <c r="G6" s="11">
        <f t="shared" si="1"/>
        <v>0</v>
      </c>
      <c r="H6" s="11">
        <f t="shared" si="1"/>
        <v>0</v>
      </c>
      <c r="I6" s="17">
        <f t="shared" ref="I6:J23" si="2">C6+E6+G6</f>
        <v>5692199.1200000001</v>
      </c>
      <c r="J6" s="11">
        <f t="shared" si="2"/>
        <v>290.14729204892967</v>
      </c>
    </row>
    <row r="7" spans="1:14" ht="15.75" x14ac:dyDescent="0.2">
      <c r="A7" s="15" t="s">
        <v>11</v>
      </c>
      <c r="B7" s="8" t="s">
        <v>3</v>
      </c>
      <c r="C7" s="18">
        <f t="shared" ref="C7:H7" si="3">SUM(C9+C8)</f>
        <v>912844.07</v>
      </c>
      <c r="D7" s="12">
        <f t="shared" si="3"/>
        <v>46.530259938837915</v>
      </c>
      <c r="E7" s="18">
        <f t="shared" si="3"/>
        <v>2129969.5099999998</v>
      </c>
      <c r="F7" s="12">
        <f t="shared" si="3"/>
        <v>108.57727319062181</v>
      </c>
      <c r="G7" s="12">
        <f t="shared" si="3"/>
        <v>0</v>
      </c>
      <c r="H7" s="12">
        <f t="shared" si="3"/>
        <v>0</v>
      </c>
      <c r="I7" s="18">
        <f t="shared" si="2"/>
        <v>3042813.5799999996</v>
      </c>
      <c r="J7" s="12">
        <f t="shared" si="2"/>
        <v>155.10753312945974</v>
      </c>
    </row>
    <row r="8" spans="1:14" ht="15.75" x14ac:dyDescent="0.2">
      <c r="A8" s="15" t="s">
        <v>12</v>
      </c>
      <c r="B8" s="8" t="s">
        <v>4</v>
      </c>
      <c r="C8" s="18">
        <v>868686</v>
      </c>
      <c r="D8" s="12">
        <f>SUM(C8/19620)</f>
        <v>44.275535168195717</v>
      </c>
      <c r="E8" s="18">
        <v>2026934</v>
      </c>
      <c r="F8" s="12">
        <f>SUM(E8/19620)</f>
        <v>103.30958205912334</v>
      </c>
      <c r="G8" s="12">
        <v>0</v>
      </c>
      <c r="H8" s="12">
        <f>SUM(G8/11331)</f>
        <v>0</v>
      </c>
      <c r="I8" s="18">
        <f t="shared" si="2"/>
        <v>2895620</v>
      </c>
      <c r="J8" s="12">
        <f t="shared" si="2"/>
        <v>147.58511722731907</v>
      </c>
      <c r="N8" s="1"/>
    </row>
    <row r="9" spans="1:14" ht="15.75" x14ac:dyDescent="0.2">
      <c r="A9" s="15" t="s">
        <v>13</v>
      </c>
      <c r="B9" s="8" t="s">
        <v>5</v>
      </c>
      <c r="C9" s="18">
        <f t="shared" ref="C9:H9" si="4">SUM(C10:C12)</f>
        <v>44158.07</v>
      </c>
      <c r="D9" s="12">
        <f t="shared" si="4"/>
        <v>2.254724770642202</v>
      </c>
      <c r="E9" s="18">
        <f t="shared" si="4"/>
        <v>103035.51</v>
      </c>
      <c r="F9" s="12">
        <f t="shared" si="4"/>
        <v>5.2676911314984709</v>
      </c>
      <c r="G9" s="12">
        <f t="shared" si="4"/>
        <v>0</v>
      </c>
      <c r="H9" s="12">
        <f t="shared" si="4"/>
        <v>0</v>
      </c>
      <c r="I9" s="18">
        <f t="shared" si="2"/>
        <v>147193.57999999999</v>
      </c>
      <c r="J9" s="12">
        <f t="shared" si="2"/>
        <v>7.5224159021406729</v>
      </c>
    </row>
    <row r="10" spans="1:14" ht="15.75" x14ac:dyDescent="0.2">
      <c r="A10" s="3" t="s">
        <v>22</v>
      </c>
      <c r="B10" s="3" t="s">
        <v>23</v>
      </c>
      <c r="C10" s="18">
        <v>13065.77</v>
      </c>
      <c r="D10" s="23">
        <v>0.67</v>
      </c>
      <c r="E10" s="18">
        <v>30486.81</v>
      </c>
      <c r="F10" s="23">
        <v>1.57</v>
      </c>
      <c r="G10" s="12">
        <v>0</v>
      </c>
      <c r="H10" s="12">
        <f t="shared" ref="H10:H18" si="5">SUM(G10/11331)</f>
        <v>0</v>
      </c>
      <c r="I10" s="18">
        <f t="shared" si="2"/>
        <v>43552.58</v>
      </c>
      <c r="J10" s="23">
        <f t="shared" si="2"/>
        <v>2.2400000000000002</v>
      </c>
      <c r="N10" s="1"/>
    </row>
    <row r="11" spans="1:14" ht="15.75" x14ac:dyDescent="0.2">
      <c r="A11" s="3" t="s">
        <v>24</v>
      </c>
      <c r="B11" s="3" t="s">
        <v>25</v>
      </c>
      <c r="C11" s="18">
        <v>0</v>
      </c>
      <c r="D11" s="12">
        <f>SUM(C11/19620)</f>
        <v>0</v>
      </c>
      <c r="E11" s="18">
        <v>0</v>
      </c>
      <c r="F11" s="12">
        <f>SUM(E11/19620)</f>
        <v>0</v>
      </c>
      <c r="G11" s="12">
        <v>0</v>
      </c>
      <c r="H11" s="12">
        <f t="shared" si="5"/>
        <v>0</v>
      </c>
      <c r="I11" s="18">
        <f t="shared" si="2"/>
        <v>0</v>
      </c>
      <c r="J11" s="12">
        <f t="shared" si="2"/>
        <v>0</v>
      </c>
      <c r="N11" s="1"/>
    </row>
    <row r="12" spans="1:14" ht="15.75" x14ac:dyDescent="0.2">
      <c r="A12" s="3" t="s">
        <v>26</v>
      </c>
      <c r="B12" s="3" t="s">
        <v>29</v>
      </c>
      <c r="C12" s="18">
        <v>31092.3</v>
      </c>
      <c r="D12" s="12">
        <f>SUM(C12/19620)</f>
        <v>1.5847247706422019</v>
      </c>
      <c r="E12" s="18">
        <v>72548.7</v>
      </c>
      <c r="F12" s="12">
        <f>SUM(E12/19620)</f>
        <v>3.6976911314984706</v>
      </c>
      <c r="G12" s="12">
        <v>0</v>
      </c>
      <c r="H12" s="12">
        <f t="shared" si="5"/>
        <v>0</v>
      </c>
      <c r="I12" s="18">
        <f t="shared" si="2"/>
        <v>103641</v>
      </c>
      <c r="J12" s="12">
        <f t="shared" si="2"/>
        <v>5.2824159021406727</v>
      </c>
    </row>
    <row r="13" spans="1:14" ht="15.75" x14ac:dyDescent="0.2">
      <c r="A13" s="15" t="s">
        <v>14</v>
      </c>
      <c r="B13" s="8" t="s">
        <v>6</v>
      </c>
      <c r="C13" s="18">
        <v>610372.12</v>
      </c>
      <c r="D13" s="12">
        <f>SUM(C13/19620)</f>
        <v>31.10969011213048</v>
      </c>
      <c r="E13" s="18">
        <v>1424201.6</v>
      </c>
      <c r="F13" s="12">
        <f>SUM(E13/19620)</f>
        <v>72.589276248725795</v>
      </c>
      <c r="G13" s="12">
        <v>0</v>
      </c>
      <c r="H13" s="12">
        <f t="shared" si="5"/>
        <v>0</v>
      </c>
      <c r="I13" s="18">
        <f t="shared" si="2"/>
        <v>2034573.7200000002</v>
      </c>
      <c r="J13" s="12">
        <f t="shared" si="2"/>
        <v>103.69896636085628</v>
      </c>
    </row>
    <row r="14" spans="1:14" ht="15.75" x14ac:dyDescent="0.2">
      <c r="A14" s="15" t="s">
        <v>15</v>
      </c>
      <c r="B14" s="8" t="s">
        <v>7</v>
      </c>
      <c r="C14" s="18">
        <f t="shared" ref="C14:H14" si="6">SUM(C15:C17)</f>
        <v>184443.55000000002</v>
      </c>
      <c r="D14" s="12">
        <f t="shared" si="6"/>
        <v>9.4007925586136594</v>
      </c>
      <c r="E14" s="18">
        <f t="shared" si="6"/>
        <v>430368.27</v>
      </c>
      <c r="F14" s="12">
        <v>21.94</v>
      </c>
      <c r="G14" s="12">
        <f t="shared" si="6"/>
        <v>0</v>
      </c>
      <c r="H14" s="12">
        <f t="shared" si="6"/>
        <v>0</v>
      </c>
      <c r="I14" s="18">
        <f t="shared" si="2"/>
        <v>614811.82000000007</v>
      </c>
      <c r="J14" s="12">
        <f t="shared" si="2"/>
        <v>31.340792558613661</v>
      </c>
    </row>
    <row r="15" spans="1:14" ht="33" customHeight="1" x14ac:dyDescent="0.2">
      <c r="A15" s="15" t="s">
        <v>16</v>
      </c>
      <c r="B15" s="4" t="s">
        <v>8</v>
      </c>
      <c r="C15" s="18">
        <v>134281.87</v>
      </c>
      <c r="D15" s="12">
        <f>SUM(C15/19620)</f>
        <v>6.8441320081549435</v>
      </c>
      <c r="E15" s="18">
        <v>313324.34999999998</v>
      </c>
      <c r="F15" s="12">
        <v>15.98</v>
      </c>
      <c r="G15" s="12">
        <v>0</v>
      </c>
      <c r="H15" s="12">
        <f t="shared" si="5"/>
        <v>0</v>
      </c>
      <c r="I15" s="18">
        <f t="shared" si="2"/>
        <v>447606.22</v>
      </c>
      <c r="J15" s="12">
        <f t="shared" si="2"/>
        <v>22.824132008154944</v>
      </c>
    </row>
    <row r="16" spans="1:14" ht="47.25" x14ac:dyDescent="0.2">
      <c r="A16" s="15" t="s">
        <v>17</v>
      </c>
      <c r="B16" s="4" t="s">
        <v>9</v>
      </c>
      <c r="C16" s="18">
        <v>39961.08</v>
      </c>
      <c r="D16" s="12">
        <f>SUM(C16/19620)</f>
        <v>2.0367522935779818</v>
      </c>
      <c r="E16" s="18">
        <v>93242.52</v>
      </c>
      <c r="F16" s="12">
        <f>SUM(E16/19620)</f>
        <v>4.7524220183486241</v>
      </c>
      <c r="G16" s="12">
        <v>0</v>
      </c>
      <c r="H16" s="12">
        <f t="shared" si="5"/>
        <v>0</v>
      </c>
      <c r="I16" s="18">
        <f t="shared" si="2"/>
        <v>133203.6</v>
      </c>
      <c r="J16" s="12">
        <f t="shared" si="2"/>
        <v>6.7891743119266064</v>
      </c>
    </row>
    <row r="17" spans="1:10" ht="15.75" x14ac:dyDescent="0.2">
      <c r="A17" s="15" t="s">
        <v>18</v>
      </c>
      <c r="B17" s="4" t="s">
        <v>10</v>
      </c>
      <c r="C17" s="18">
        <f t="shared" ref="C17:H17" si="7">SUM(C18)</f>
        <v>10200.6</v>
      </c>
      <c r="D17" s="12">
        <f t="shared" si="7"/>
        <v>0.51990825688073394</v>
      </c>
      <c r="E17" s="18">
        <f t="shared" si="7"/>
        <v>23801.4</v>
      </c>
      <c r="F17" s="12">
        <f t="shared" si="7"/>
        <v>1.2131192660550461</v>
      </c>
      <c r="G17" s="12">
        <f t="shared" si="7"/>
        <v>0</v>
      </c>
      <c r="H17" s="12">
        <f t="shared" si="7"/>
        <v>0</v>
      </c>
      <c r="I17" s="18">
        <f t="shared" si="2"/>
        <v>34002</v>
      </c>
      <c r="J17" s="12">
        <f t="shared" si="2"/>
        <v>1.7330275229357799</v>
      </c>
    </row>
    <row r="18" spans="1:10" ht="15.75" x14ac:dyDescent="0.2">
      <c r="A18" s="15" t="s">
        <v>27</v>
      </c>
      <c r="B18" s="4" t="s">
        <v>28</v>
      </c>
      <c r="C18" s="18">
        <v>10200.6</v>
      </c>
      <c r="D18" s="12">
        <f>SUM(C18/19620)</f>
        <v>0.51990825688073394</v>
      </c>
      <c r="E18" s="18">
        <v>23801.4</v>
      </c>
      <c r="F18" s="12">
        <f>SUM(E18/19620)</f>
        <v>1.2131192660550461</v>
      </c>
      <c r="G18" s="12">
        <v>0</v>
      </c>
      <c r="H18" s="12">
        <f t="shared" si="5"/>
        <v>0</v>
      </c>
      <c r="I18" s="18">
        <f t="shared" si="2"/>
        <v>34002</v>
      </c>
      <c r="J18" s="12">
        <f t="shared" si="2"/>
        <v>1.7330275229357799</v>
      </c>
    </row>
    <row r="19" spans="1:10" ht="15.75" x14ac:dyDescent="0.2">
      <c r="A19" s="13">
        <v>2</v>
      </c>
      <c r="B19" s="5" t="s">
        <v>19</v>
      </c>
      <c r="C19" s="17">
        <v>171889.704</v>
      </c>
      <c r="D19" s="11">
        <f>SUM(C19/19620)</f>
        <v>8.7609431192660541</v>
      </c>
      <c r="E19" s="17">
        <v>171889.7</v>
      </c>
      <c r="F19" s="11">
        <f>SUM(E19/19620)</f>
        <v>8.760942915392457</v>
      </c>
      <c r="G19" s="11">
        <v>0</v>
      </c>
      <c r="H19" s="11">
        <v>0</v>
      </c>
      <c r="I19" s="17">
        <f t="shared" si="2"/>
        <v>343779.40399999998</v>
      </c>
      <c r="J19" s="11">
        <f t="shared" si="2"/>
        <v>17.521886034658511</v>
      </c>
    </row>
    <row r="20" spans="1:10" ht="15.75" x14ac:dyDescent="0.2">
      <c r="A20" s="13">
        <v>3</v>
      </c>
      <c r="B20" s="5" t="s">
        <v>0</v>
      </c>
      <c r="C20" s="17">
        <v>0</v>
      </c>
      <c r="D20" s="11">
        <v>0</v>
      </c>
      <c r="E20" s="17">
        <v>0</v>
      </c>
      <c r="F20" s="11">
        <v>0</v>
      </c>
      <c r="G20" s="11">
        <v>0</v>
      </c>
      <c r="H20" s="11">
        <v>0</v>
      </c>
      <c r="I20" s="17">
        <f t="shared" si="2"/>
        <v>0</v>
      </c>
      <c r="J20" s="10">
        <f t="shared" si="2"/>
        <v>0</v>
      </c>
    </row>
    <row r="21" spans="1:10" ht="15.75" x14ac:dyDescent="0.2">
      <c r="A21" s="13">
        <v>4</v>
      </c>
      <c r="B21" s="5" t="s">
        <v>32</v>
      </c>
      <c r="C21" s="17">
        <f t="shared" ref="C21:H21" si="8">SUM(C6+C19+C20)</f>
        <v>1879549.4439999999</v>
      </c>
      <c r="D21" s="19">
        <f t="shared" si="8"/>
        <v>95.801685728848113</v>
      </c>
      <c r="E21" s="17">
        <f t="shared" si="8"/>
        <v>4156429.08</v>
      </c>
      <c r="F21" s="11">
        <f t="shared" si="8"/>
        <v>211.86749235474005</v>
      </c>
      <c r="G21" s="11">
        <f t="shared" si="8"/>
        <v>0</v>
      </c>
      <c r="H21" s="11">
        <f t="shared" si="8"/>
        <v>0</v>
      </c>
      <c r="I21" s="17">
        <f t="shared" si="2"/>
        <v>6035978.5240000002</v>
      </c>
      <c r="J21" s="11">
        <f t="shared" si="2"/>
        <v>307.66917808358818</v>
      </c>
    </row>
    <row r="22" spans="1:10" ht="15.75" x14ac:dyDescent="0.2">
      <c r="A22" s="13">
        <v>5</v>
      </c>
      <c r="B22" s="5" t="s">
        <v>33</v>
      </c>
      <c r="C22" s="17">
        <f>SUM(C23)</f>
        <v>93977.472200000004</v>
      </c>
      <c r="D22" s="11">
        <f>SUM(D23)</f>
        <v>4.7898813557594293</v>
      </c>
      <c r="E22" s="17">
        <f>SUM(E23)</f>
        <v>207821.45400000003</v>
      </c>
      <c r="F22" s="11">
        <f>SUM(F23)</f>
        <v>10.592326911314986</v>
      </c>
      <c r="G22" s="11">
        <f>SUM(G23)</f>
        <v>0</v>
      </c>
      <c r="H22" s="11">
        <v>0</v>
      </c>
      <c r="I22" s="17">
        <f t="shared" si="2"/>
        <v>301798.92620000005</v>
      </c>
      <c r="J22" s="11">
        <f t="shared" si="2"/>
        <v>15.382208267074414</v>
      </c>
    </row>
    <row r="23" spans="1:10" ht="15.75" x14ac:dyDescent="0.2">
      <c r="A23" s="15" t="s">
        <v>30</v>
      </c>
      <c r="B23" s="3" t="s">
        <v>34</v>
      </c>
      <c r="C23" s="18">
        <f>SUM(C21*5%)</f>
        <v>93977.472200000004</v>
      </c>
      <c r="D23" s="12">
        <f>SUM(C23/19620)</f>
        <v>4.7898813557594293</v>
      </c>
      <c r="E23" s="18">
        <f>SUM(E21*5%)</f>
        <v>207821.45400000003</v>
      </c>
      <c r="F23" s="12">
        <f>SUM(E23/19620)</f>
        <v>10.592326911314986</v>
      </c>
      <c r="G23" s="12">
        <v>0</v>
      </c>
      <c r="H23" s="12">
        <v>0</v>
      </c>
      <c r="I23" s="12">
        <f t="shared" si="2"/>
        <v>301798.92620000005</v>
      </c>
      <c r="J23" s="12">
        <f t="shared" si="2"/>
        <v>15.382208267074414</v>
      </c>
    </row>
    <row r="24" spans="1:10" ht="15.75" x14ac:dyDescent="0.2">
      <c r="A24" s="13">
        <v>6</v>
      </c>
      <c r="B24" s="5" t="s">
        <v>38</v>
      </c>
      <c r="C24" s="24">
        <v>19620</v>
      </c>
      <c r="D24" s="25"/>
      <c r="E24" s="25"/>
      <c r="F24" s="25"/>
      <c r="G24" s="25"/>
      <c r="H24" s="25"/>
      <c r="I24" s="25"/>
      <c r="J24" s="26"/>
    </row>
    <row r="25" spans="1:10" ht="31.5" x14ac:dyDescent="0.2">
      <c r="A25" s="13">
        <v>7</v>
      </c>
      <c r="B25" s="9" t="s">
        <v>42</v>
      </c>
      <c r="C25" s="11">
        <f>SUM(C21+C22)</f>
        <v>1973526.9161999999</v>
      </c>
      <c r="D25" s="20">
        <f>D21+D22</f>
        <v>100.59156708460755</v>
      </c>
      <c r="E25" s="11"/>
      <c r="F25" s="11"/>
      <c r="G25" s="12"/>
      <c r="H25" s="11"/>
      <c r="I25" s="12"/>
      <c r="J25" s="12"/>
    </row>
    <row r="26" spans="1:10" ht="15.75" x14ac:dyDescent="0.2">
      <c r="A26" s="13">
        <v>8</v>
      </c>
      <c r="B26" s="9" t="s">
        <v>50</v>
      </c>
      <c r="C26" s="11">
        <f>SUM(C25*20%)</f>
        <v>394705.38324</v>
      </c>
      <c r="D26" s="11">
        <f>SUM(D25*20%)</f>
        <v>20.118313416921509</v>
      </c>
      <c r="E26" s="11"/>
      <c r="F26" s="11"/>
      <c r="G26" s="12"/>
      <c r="H26" s="11"/>
      <c r="I26" s="12"/>
      <c r="J26" s="12"/>
    </row>
    <row r="27" spans="1:10" ht="31.5" x14ac:dyDescent="0.2">
      <c r="A27" s="13">
        <v>9</v>
      </c>
      <c r="B27" s="5" t="s">
        <v>48</v>
      </c>
      <c r="C27" s="20">
        <f>SUM(C25:C26)</f>
        <v>2368232.2994399997</v>
      </c>
      <c r="D27" s="20">
        <f>SUM(D25*20%+D25)</f>
        <v>120.70988050152906</v>
      </c>
      <c r="E27" s="11"/>
      <c r="F27" s="11"/>
      <c r="G27" s="12"/>
      <c r="H27" s="11"/>
      <c r="I27" s="12"/>
      <c r="J27" s="12"/>
    </row>
    <row r="28" spans="1:10" ht="31.5" x14ac:dyDescent="0.2">
      <c r="A28" s="13">
        <v>10</v>
      </c>
      <c r="B28" s="9" t="s">
        <v>49</v>
      </c>
      <c r="C28" s="12"/>
      <c r="D28" s="11"/>
      <c r="E28" s="11">
        <f>SUM(E21+E22)</f>
        <v>4364250.534</v>
      </c>
      <c r="F28" s="20">
        <f>SUM(F21+F22)</f>
        <v>222.45981926605504</v>
      </c>
      <c r="G28" s="12"/>
      <c r="H28" s="11"/>
      <c r="I28" s="12"/>
      <c r="J28" s="12"/>
    </row>
    <row r="29" spans="1:10" ht="15.75" x14ac:dyDescent="0.2">
      <c r="A29" s="13">
        <v>11</v>
      </c>
      <c r="B29" s="9" t="s">
        <v>50</v>
      </c>
      <c r="C29" s="12"/>
      <c r="D29" s="11"/>
      <c r="E29" s="11">
        <f>SUM(E28*20%)</f>
        <v>872850.10680000007</v>
      </c>
      <c r="F29" s="11">
        <f>SUM(F28*20%)</f>
        <v>44.491963853211011</v>
      </c>
      <c r="G29" s="12"/>
      <c r="H29" s="11"/>
      <c r="I29" s="12"/>
      <c r="J29" s="12"/>
    </row>
    <row r="30" spans="1:10" ht="31.5" x14ac:dyDescent="0.2">
      <c r="A30" s="13">
        <v>12</v>
      </c>
      <c r="B30" s="5" t="s">
        <v>45</v>
      </c>
      <c r="C30" s="12"/>
      <c r="D30" s="11"/>
      <c r="E30" s="11">
        <f>SUM(E28+E29)</f>
        <v>5237100.6408000002</v>
      </c>
      <c r="F30" s="20">
        <f>SUM(F28*20%+F28)</f>
        <v>266.95178311926605</v>
      </c>
      <c r="G30" s="12"/>
      <c r="H30" s="11"/>
      <c r="I30" s="12"/>
      <c r="J30" s="12"/>
    </row>
    <row r="31" spans="1:10" ht="33" customHeight="1" x14ac:dyDescent="0.2">
      <c r="A31" s="13">
        <v>13</v>
      </c>
      <c r="B31" s="9" t="s">
        <v>46</v>
      </c>
      <c r="C31" s="12"/>
      <c r="D31" s="11"/>
      <c r="E31" s="12"/>
      <c r="F31" s="11"/>
      <c r="G31" s="11">
        <v>4014252</v>
      </c>
      <c r="H31" s="11">
        <v>204.6</v>
      </c>
      <c r="I31" s="11">
        <v>4014252</v>
      </c>
      <c r="J31" s="11">
        <f>H31</f>
        <v>204.6</v>
      </c>
    </row>
    <row r="32" spans="1:10" ht="23.25" customHeight="1" x14ac:dyDescent="0.2">
      <c r="A32" s="13">
        <v>14</v>
      </c>
      <c r="B32" s="9" t="s">
        <v>50</v>
      </c>
      <c r="C32" s="12"/>
      <c r="D32" s="11"/>
      <c r="E32" s="12"/>
      <c r="F32" s="11"/>
      <c r="G32" s="11">
        <f>SUM(G31*20%)</f>
        <v>802850.4</v>
      </c>
      <c r="H32" s="11">
        <f>SUM(H31*20%)</f>
        <v>40.92</v>
      </c>
      <c r="I32" s="12"/>
      <c r="J32" s="12"/>
    </row>
    <row r="33" spans="1:10" ht="32.25" customHeight="1" x14ac:dyDescent="0.2">
      <c r="A33" s="13">
        <v>15</v>
      </c>
      <c r="B33" s="5" t="s">
        <v>43</v>
      </c>
      <c r="C33" s="12"/>
      <c r="D33" s="11"/>
      <c r="E33" s="12"/>
      <c r="F33" s="11"/>
      <c r="G33" s="11">
        <f>SUM(G31*20%+G31)</f>
        <v>4817102.4000000004</v>
      </c>
      <c r="H33" s="11">
        <f>SUM(H31*20%+H31)</f>
        <v>245.51999999999998</v>
      </c>
      <c r="I33" s="12"/>
      <c r="J33" s="12"/>
    </row>
    <row r="34" spans="1:10" ht="47.25" x14ac:dyDescent="0.2">
      <c r="A34" s="13">
        <v>16</v>
      </c>
      <c r="B34" s="5" t="s">
        <v>44</v>
      </c>
      <c r="C34" s="12"/>
      <c r="D34" s="12"/>
      <c r="E34" s="12"/>
      <c r="F34" s="12"/>
      <c r="G34" s="12"/>
      <c r="H34" s="12"/>
      <c r="I34" s="11">
        <f>SUM(I21+I22+G31)</f>
        <v>10352029.450199999</v>
      </c>
      <c r="J34" s="11">
        <f>J21+J22+J31</f>
        <v>527.65138635066262</v>
      </c>
    </row>
    <row r="35" spans="1:10" ht="15.75" x14ac:dyDescent="0.2">
      <c r="A35" s="13">
        <v>17</v>
      </c>
      <c r="B35" s="5" t="s">
        <v>50</v>
      </c>
      <c r="C35" s="12"/>
      <c r="D35" s="12"/>
      <c r="E35" s="12"/>
      <c r="F35" s="12"/>
      <c r="G35" s="12"/>
      <c r="H35" s="12"/>
      <c r="I35" s="20">
        <f>I34*0.2</f>
        <v>2070405.89004</v>
      </c>
      <c r="J35" s="11">
        <f>SUM(J34*20%)</f>
        <v>105.53027727013253</v>
      </c>
    </row>
    <row r="36" spans="1:10" ht="51.75" customHeight="1" x14ac:dyDescent="0.2">
      <c r="A36" s="13">
        <v>18</v>
      </c>
      <c r="B36" s="5" t="s">
        <v>47</v>
      </c>
      <c r="C36" s="12"/>
      <c r="D36" s="12"/>
      <c r="E36" s="12"/>
      <c r="F36" s="12"/>
      <c r="G36" s="12"/>
      <c r="H36" s="12"/>
      <c r="I36" s="20">
        <f>I34+I35</f>
        <v>12422435.340239998</v>
      </c>
      <c r="J36" s="11">
        <f>SUM(J34*20%+J34)</f>
        <v>633.18166362079512</v>
      </c>
    </row>
    <row r="37" spans="1:10" x14ac:dyDescent="0.2">
      <c r="C37" s="2"/>
      <c r="D37" s="2"/>
      <c r="E37" s="2"/>
      <c r="F37" s="2"/>
      <c r="G37" s="2"/>
      <c r="H37" s="2"/>
      <c r="I37" s="2"/>
      <c r="J37" s="2"/>
    </row>
    <row r="38" spans="1:10" ht="15.75" x14ac:dyDescent="0.2">
      <c r="B38" s="16" t="s">
        <v>53</v>
      </c>
      <c r="C38" s="2"/>
      <c r="D38" s="27" t="s">
        <v>54</v>
      </c>
      <c r="E38" s="27"/>
      <c r="F38" s="2"/>
      <c r="G38" s="2"/>
      <c r="H38" s="2"/>
      <c r="I38" s="2"/>
      <c r="J38" s="2"/>
    </row>
    <row r="40" spans="1:10" ht="15.75" x14ac:dyDescent="0.2">
      <c r="B40" s="16" t="s">
        <v>51</v>
      </c>
      <c r="D40" s="28" t="s">
        <v>52</v>
      </c>
      <c r="E40" s="28"/>
    </row>
  </sheetData>
  <mergeCells count="10">
    <mergeCell ref="C24:J24"/>
    <mergeCell ref="D38:E38"/>
    <mergeCell ref="D40:E40"/>
    <mergeCell ref="A1:J1"/>
    <mergeCell ref="A3:A4"/>
    <mergeCell ref="B3:B4"/>
    <mergeCell ref="C3:D3"/>
    <mergeCell ref="E3:F3"/>
    <mergeCell ref="G3:H3"/>
    <mergeCell ref="I3:J3"/>
  </mergeCells>
  <pageMargins left="0.70866141732283472" right="0.70866141732283472" top="0.35433070866141736" bottom="0.35433070866141736" header="0.31496062992125984" footer="0.31496062992125984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._ТАРИФ _01.05.2026 (2)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2026-04-09T15:06:24Z</cp:lastPrinted>
  <dcterms:created xsi:type="dcterms:W3CDTF">2013-07-23T05:10:27Z</dcterms:created>
  <dcterms:modified xsi:type="dcterms:W3CDTF">2026-04-15T07:18:34Z</dcterms:modified>
</cp:coreProperties>
</file>