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61 сесія\Добробут\"/>
    </mc:Choice>
  </mc:AlternateContent>
  <xr:revisionPtr revIDLastSave="0" documentId="13_ncr:1_{7F49FACC-0A8A-4162-81B3-2CA935F032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. Звіт фін план тис.грн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Звіт фін план тис.грн'!$41:$43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Звіт фін план тис.грн'!$A$1:$O$152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</workbook>
</file>

<file path=xl/calcChain.xml><?xml version="1.0" encoding="utf-8"?>
<calcChain xmlns="http://schemas.openxmlformats.org/spreadsheetml/2006/main">
  <c r="J142" i="6" l="1"/>
  <c r="J133" i="6" l="1"/>
  <c r="J96" i="6"/>
  <c r="J95" i="6"/>
  <c r="J94" i="6"/>
  <c r="J93" i="6"/>
  <c r="J92" i="6"/>
  <c r="J90" i="6"/>
  <c r="J89" i="6"/>
  <c r="J85" i="6"/>
  <c r="J84" i="6"/>
  <c r="J83" i="6"/>
  <c r="J81" i="6"/>
  <c r="J80" i="6"/>
  <c r="L97" i="6"/>
  <c r="J97" i="6" s="1"/>
  <c r="L86" i="6"/>
  <c r="J86" i="6" s="1"/>
  <c r="L98" i="6"/>
  <c r="J98" i="6" s="1"/>
  <c r="L79" i="6"/>
  <c r="L74" i="6" s="1"/>
  <c r="L82" i="6"/>
  <c r="J82" i="6" s="1"/>
  <c r="L87" i="6"/>
  <c r="J87" i="6" s="1"/>
  <c r="L91" i="6"/>
  <c r="J91" i="6" s="1"/>
  <c r="J79" i="6" l="1"/>
  <c r="L54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L49" i="6"/>
  <c r="J49" i="6" s="1"/>
  <c r="L46" i="6" l="1"/>
  <c r="E83" i="6"/>
  <c r="E84" i="6"/>
  <c r="E85" i="6"/>
  <c r="E86" i="6"/>
  <c r="E87" i="6"/>
  <c r="E80" i="6"/>
  <c r="E81" i="6"/>
  <c r="E82" i="6"/>
  <c r="E79" i="6"/>
  <c r="E98" i="6"/>
  <c r="E97" i="6"/>
  <c r="E96" i="6"/>
  <c r="E95" i="6"/>
  <c r="E94" i="6"/>
  <c r="E93" i="6"/>
  <c r="E92" i="6"/>
  <c r="E90" i="6"/>
  <c r="E89" i="6"/>
  <c r="E91" i="6"/>
  <c r="I88" i="6"/>
  <c r="H88" i="6"/>
  <c r="G88" i="6"/>
  <c r="G73" i="6" s="1"/>
  <c r="F88" i="6"/>
  <c r="E54" i="6"/>
  <c r="G71" i="6"/>
  <c r="E71" i="6" s="1"/>
  <c r="H71" i="6"/>
  <c r="I71" i="6"/>
  <c r="E49" i="6"/>
  <c r="D137" i="6" l="1"/>
  <c r="D138" i="6"/>
  <c r="D139" i="6"/>
  <c r="D140" i="6"/>
  <c r="D141" i="6"/>
  <c r="D136" i="6"/>
  <c r="D142" i="6"/>
  <c r="I143" i="6" l="1"/>
  <c r="J143" i="6"/>
  <c r="K143" i="6"/>
  <c r="C143" i="6"/>
  <c r="F143" i="6"/>
  <c r="N104" i="6"/>
  <c r="N143" i="6" s="1"/>
  <c r="M104" i="6"/>
  <c r="M143" i="6" s="1"/>
  <c r="L143" i="6"/>
  <c r="N103" i="6"/>
  <c r="M103" i="6"/>
  <c r="N102" i="6"/>
  <c r="M102" i="6"/>
  <c r="N101" i="6"/>
  <c r="M101" i="6"/>
  <c r="H143" i="6"/>
  <c r="G143" i="6"/>
  <c r="E143" i="6" s="1"/>
  <c r="I46" i="6"/>
  <c r="H46" i="6"/>
  <c r="G46" i="6"/>
  <c r="F46" i="6"/>
  <c r="F71" i="6"/>
  <c r="D129" i="6"/>
  <c r="D128" i="6"/>
  <c r="D127" i="6"/>
  <c r="D126" i="6"/>
  <c r="D121" i="6"/>
  <c r="D124" i="6"/>
  <c r="D123" i="6"/>
  <c r="D122" i="6"/>
  <c r="D108" i="6"/>
  <c r="D95" i="6"/>
  <c r="E133" i="6"/>
  <c r="K133" i="6"/>
  <c r="D133" i="6" s="1"/>
  <c r="K97" i="6"/>
  <c r="K86" i="6"/>
  <c r="K82" i="6"/>
  <c r="K81" i="6"/>
  <c r="D81" i="6" s="1"/>
  <c r="N88" i="6"/>
  <c r="M88" i="6"/>
  <c r="M73" i="6" s="1"/>
  <c r="M131" i="6" s="1"/>
  <c r="L88" i="6"/>
  <c r="L73" i="6" s="1"/>
  <c r="L131" i="6" s="1"/>
  <c r="K88" i="6"/>
  <c r="G131" i="6"/>
  <c r="D97" i="6"/>
  <c r="K74" i="6"/>
  <c r="I73" i="6"/>
  <c r="I131" i="6" s="1"/>
  <c r="H73" i="6"/>
  <c r="H131" i="6" s="1"/>
  <c r="N73" i="6"/>
  <c r="N131" i="6" s="1"/>
  <c r="O136" i="6"/>
  <c r="O137" i="6"/>
  <c r="O138" i="6"/>
  <c r="O139" i="6"/>
  <c r="O140" i="6"/>
  <c r="O141" i="6"/>
  <c r="D98" i="6"/>
  <c r="D143" i="6" s="1"/>
  <c r="D96" i="6"/>
  <c r="D94" i="6"/>
  <c r="D93" i="6"/>
  <c r="D92" i="6"/>
  <c r="D91" i="6"/>
  <c r="D90" i="6"/>
  <c r="D89" i="6"/>
  <c r="D87" i="6"/>
  <c r="D85" i="6"/>
  <c r="D84" i="6"/>
  <c r="D83" i="6"/>
  <c r="D82" i="6"/>
  <c r="D80" i="6"/>
  <c r="D79" i="6"/>
  <c r="D125" i="6"/>
  <c r="F125" i="6"/>
  <c r="G125" i="6"/>
  <c r="H125" i="6"/>
  <c r="I125" i="6"/>
  <c r="K125" i="6"/>
  <c r="L125" i="6"/>
  <c r="M125" i="6"/>
  <c r="N125" i="6"/>
  <c r="C125" i="6"/>
  <c r="F120" i="6"/>
  <c r="G120" i="6"/>
  <c r="H120" i="6"/>
  <c r="I120" i="6"/>
  <c r="K120" i="6"/>
  <c r="L120" i="6"/>
  <c r="L130" i="6" s="1"/>
  <c r="M120" i="6"/>
  <c r="N120" i="6"/>
  <c r="C120" i="6"/>
  <c r="E126" i="6"/>
  <c r="J126" i="6"/>
  <c r="E127" i="6"/>
  <c r="J127" i="6"/>
  <c r="E128" i="6"/>
  <c r="J128" i="6"/>
  <c r="E129" i="6"/>
  <c r="J129" i="6"/>
  <c r="J124" i="6"/>
  <c r="E124" i="6"/>
  <c r="J123" i="6"/>
  <c r="E123" i="6"/>
  <c r="J122" i="6"/>
  <c r="E122" i="6"/>
  <c r="J121" i="6"/>
  <c r="E121" i="6"/>
  <c r="F106" i="6"/>
  <c r="O114" i="6"/>
  <c r="O104" i="6"/>
  <c r="O78" i="6"/>
  <c r="O77" i="6"/>
  <c r="O76" i="6"/>
  <c r="O75" i="6"/>
  <c r="O94" i="6"/>
  <c r="O83" i="6"/>
  <c r="O79" i="6"/>
  <c r="N71" i="6"/>
  <c r="M71" i="6"/>
  <c r="L71" i="6"/>
  <c r="J71" i="6" s="1"/>
  <c r="K71" i="6"/>
  <c r="N46" i="6"/>
  <c r="N130" i="6" s="1"/>
  <c r="M46" i="6"/>
  <c r="K46" i="6"/>
  <c r="K130" i="6" s="1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D54" i="6"/>
  <c r="E53" i="6"/>
  <c r="D53" i="6"/>
  <c r="E52" i="6"/>
  <c r="D52" i="6"/>
  <c r="E51" i="6"/>
  <c r="D51" i="6"/>
  <c r="E50" i="6"/>
  <c r="D50" i="6"/>
  <c r="D49" i="6"/>
  <c r="O49" i="6"/>
  <c r="D120" i="6" l="1"/>
  <c r="M130" i="6"/>
  <c r="M132" i="6"/>
  <c r="M134" i="6" s="1"/>
  <c r="F130" i="6"/>
  <c r="H130" i="6"/>
  <c r="N132" i="6"/>
  <c r="N134" i="6" s="1"/>
  <c r="G130" i="6"/>
  <c r="G132" i="6" s="1"/>
  <c r="G134" i="6" s="1"/>
  <c r="I130" i="6"/>
  <c r="I132" i="6" s="1"/>
  <c r="I134" i="6" s="1"/>
  <c r="O143" i="6"/>
  <c r="D88" i="6"/>
  <c r="D71" i="6"/>
  <c r="L132" i="6"/>
  <c r="L134" i="6" s="1"/>
  <c r="G106" i="6"/>
  <c r="O81" i="6"/>
  <c r="O98" i="6"/>
  <c r="O87" i="6"/>
  <c r="H106" i="6"/>
  <c r="L106" i="6"/>
  <c r="I106" i="6"/>
  <c r="M105" i="6"/>
  <c r="M106" i="6" s="1"/>
  <c r="N105" i="6"/>
  <c r="N106" i="6" s="1"/>
  <c r="H132" i="6"/>
  <c r="H134" i="6" s="1"/>
  <c r="E125" i="6"/>
  <c r="O101" i="6"/>
  <c r="O103" i="6"/>
  <c r="K73" i="6"/>
  <c r="K131" i="6" s="1"/>
  <c r="K132" i="6" s="1"/>
  <c r="K134" i="6" s="1"/>
  <c r="J88" i="6"/>
  <c r="D86" i="6"/>
  <c r="E106" i="6"/>
  <c r="O102" i="6"/>
  <c r="O60" i="6"/>
  <c r="O112" i="6"/>
  <c r="E120" i="6"/>
  <c r="O57" i="6"/>
  <c r="O61" i="6"/>
  <c r="O58" i="6"/>
  <c r="O62" i="6"/>
  <c r="O111" i="6"/>
  <c r="O59" i="6"/>
  <c r="O63" i="6"/>
  <c r="O71" i="6"/>
  <c r="J120" i="6"/>
  <c r="J46" i="6"/>
  <c r="J125" i="6"/>
  <c r="O110" i="6"/>
  <c r="O54" i="6"/>
  <c r="J130" i="6" l="1"/>
  <c r="K106" i="6"/>
  <c r="C71" i="6"/>
  <c r="O105" i="6" l="1"/>
  <c r="J106" i="6"/>
  <c r="O106" i="6" s="1"/>
  <c r="C46" i="6"/>
  <c r="C130" i="6" s="1"/>
  <c r="D46" i="6"/>
  <c r="D130" i="6" s="1"/>
  <c r="C88" i="6" l="1"/>
  <c r="J74" i="6"/>
  <c r="E74" i="6"/>
  <c r="D74" i="6"/>
  <c r="C74" i="6"/>
  <c r="E46" i="6"/>
  <c r="D99" i="6"/>
  <c r="E130" i="6" l="1"/>
  <c r="O46" i="6"/>
  <c r="O130" i="6"/>
  <c r="O74" i="6"/>
  <c r="D73" i="6"/>
  <c r="J73" i="6"/>
  <c r="J131" i="6" s="1"/>
  <c r="D131" i="6" l="1"/>
  <c r="D132" i="6" s="1"/>
  <c r="D134" i="6" s="1"/>
  <c r="D106" i="6"/>
  <c r="J132" i="6"/>
  <c r="J134" i="6" s="1"/>
  <c r="O97" i="6"/>
  <c r="O82" i="6"/>
  <c r="O86" i="6"/>
  <c r="O91" i="6"/>
  <c r="F73" i="6"/>
  <c r="F131" i="6" s="1"/>
  <c r="F132" i="6" s="1"/>
  <c r="F134" i="6" s="1"/>
  <c r="E88" i="6" l="1"/>
  <c r="O88" i="6" l="1"/>
  <c r="O73" i="6" s="1"/>
  <c r="E73" i="6"/>
  <c r="E131" i="6" s="1"/>
  <c r="O131" i="6" l="1"/>
  <c r="E132" i="6"/>
  <c r="O132" i="6" l="1"/>
  <c r="E134" i="6"/>
  <c r="C73" i="6"/>
  <c r="C106" i="6" s="1"/>
  <c r="C131" i="6" l="1"/>
  <c r="C132" i="6" s="1"/>
  <c r="C13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F4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 ячейки квартальні  для друку скривати (вони допоміжні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<sst xmlns="http://schemas.openxmlformats.org/spreadsheetml/2006/main" count="166" uniqueCount="153">
  <si>
    <t>Додаток 1</t>
  </si>
  <si>
    <t>"ЗАТВЕРДЖЕНО"</t>
  </si>
  <si>
    <t>Проект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</si>
  <si>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</si>
  <si>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</si>
  <si>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</si>
  <si>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</si>
  <si>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</si>
  <si>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</si>
  <si>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</si>
  <si>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</si>
  <si>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</si>
  <si>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</si>
  <si>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</si>
  <si>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</si>
  <si>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</si>
  <si>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</si>
  <si>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</si>
  <si>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</si>
  <si>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</si>
  <si>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</si>
  <si>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</si>
  <si>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</si>
  <si>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</si>
  <si>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</si>
  <si>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</si>
  <si>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</si>
  <si>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</si>
  <si>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Пояснення та обґрунтування до запланованого рівня доходів/витрат</t>
  </si>
  <si>
    <t>I. Фінансові результати</t>
  </si>
  <si>
    <t>Доходи і витрати від операційної діяльності (деталізація)</t>
  </si>
  <si>
    <t>Витрати на викачку нечистот та вивіз побутових відходів</t>
  </si>
  <si>
    <t>Витрати на оплату праці</t>
  </si>
  <si>
    <t>Відрахування на соціальні заходи</t>
  </si>
  <si>
    <t>Амортизація</t>
  </si>
  <si>
    <t>Інші витрати (розшифрувати)</t>
  </si>
  <si>
    <t>ІІ. Елементи операційних витрат</t>
  </si>
  <si>
    <t>Матеріальні затрати</t>
  </si>
  <si>
    <t>Інші операційні витрати</t>
  </si>
  <si>
    <t xml:space="preserve">кредити </t>
  </si>
  <si>
    <t>позики</t>
  </si>
  <si>
    <t>депозити</t>
  </si>
  <si>
    <t>Інші надходження (розшифрувати)</t>
  </si>
  <si>
    <t>Усього доходів</t>
  </si>
  <si>
    <t>Усього витрат</t>
  </si>
  <si>
    <t>тис.грн.</t>
  </si>
  <si>
    <t>Продукти харчування</t>
  </si>
  <si>
    <t>Дохід від операційної оренди активів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</si>
  <si>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</si>
  <si>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</si>
  <si>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</si>
  <si>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</si>
  <si>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(викачка нечистот та вивіз побутових відходів)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</si>
  <si>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</si>
  <si>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</si>
  <si>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</si>
  <si>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</si>
  <si>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</si>
  <si>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</si>
  <si>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</si>
  <si>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</si>
  <si>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операційні витрати (розшифрувати*)</t>
  </si>
  <si>
    <t>Податок на додану вартість</t>
  </si>
  <si>
    <t>Нерозподілені доходи (збитки)</t>
  </si>
  <si>
    <t xml:space="preserve">Дохід  від реалізації платних послуг </t>
  </si>
  <si>
    <t>Гуманітарна допомога</t>
  </si>
  <si>
    <t>Централізовані постачання</t>
  </si>
  <si>
    <t>Дохід від реалізації необоротних активів</t>
  </si>
  <si>
    <t>Програма і централізовані заходи з імунопрофілактики</t>
  </si>
  <si>
    <t>Програма і централізовані заходи з туберкульозу</t>
  </si>
  <si>
    <t>Дохід  від реалізації послуг за програмою медичних гарантій</t>
  </si>
  <si>
    <t xml:space="preserve">   </t>
  </si>
  <si>
    <t xml:space="preserve">       </t>
  </si>
  <si>
    <t>Дохід з місцевих бюджетів на покриття вартості  комунальних послуг та енергоносіїв, товарів, робіт та послуг</t>
  </si>
  <si>
    <t xml:space="preserve">Інші поточні видатки </t>
  </si>
  <si>
    <t>лікарі</t>
  </si>
  <si>
    <t>Середній медперсонал</t>
  </si>
  <si>
    <t xml:space="preserve">молодший </t>
  </si>
  <si>
    <t xml:space="preserve">Інші заходи в галузі охорони здоров`я </t>
  </si>
  <si>
    <t xml:space="preserve">до Порядку  складання, затвердження та </t>
  </si>
  <si>
    <t>Дохід  за рахунок отримання медичної субвенції</t>
  </si>
  <si>
    <t>Штатна чисельність працівників госпрозрахункових відділень</t>
  </si>
  <si>
    <t>ВИТРАТИ</t>
  </si>
  <si>
    <t>Лікарі</t>
  </si>
  <si>
    <t>Середній медичний персонал</t>
  </si>
  <si>
    <t>Молодший медичний персонал</t>
  </si>
  <si>
    <t>Інший персонал</t>
  </si>
  <si>
    <t xml:space="preserve">Чистий дохід (виручка) від реалізації продукції (товарів, робіт, послуг) </t>
  </si>
  <si>
    <t xml:space="preserve">Штатна чисельність працівників  </t>
  </si>
  <si>
    <t xml:space="preserve">Первісна вартість основних засобів </t>
  </si>
  <si>
    <t>Амортизація (знос) основних засобів та необоротних активів</t>
  </si>
  <si>
    <t>ІІІ. Інвестиційна діяльність</t>
  </si>
  <si>
    <t>ІV. Фінансова діяльність</t>
  </si>
  <si>
    <t>V. Додаткова інформація</t>
  </si>
  <si>
    <t>Стандарти звітності МСФЗ</t>
  </si>
  <si>
    <t>Надходження від орендарів за комунальні послуги</t>
  </si>
  <si>
    <t>Надходження благодыйної та гуманітарної допоиоги</t>
  </si>
  <si>
    <t>Надходження благодійної та гуманітарної допомоги</t>
  </si>
  <si>
    <t>Інші неопераційні витрати</t>
  </si>
  <si>
    <t>Витрати на створення резерву відпусток</t>
  </si>
  <si>
    <t>Доходи від інвестиційної діяльності, у тому числі:</t>
  </si>
  <si>
    <t>Доходи від фінансової діяльності за зобов’язаннями, у тому числі:</t>
  </si>
  <si>
    <t>Витрати від фінансової діяльності за зобов’язаннями, у тому числі:</t>
  </si>
  <si>
    <t>Факт минулого року</t>
  </si>
  <si>
    <t>Доходи з місцевого бюджету цільового фінансування по капітальних видатках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</si>
  <si>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</si>
  <si>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</si>
  <si>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</si>
  <si>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</si>
  <si>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</si>
  <si>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</si>
  <si>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140.1</t>
  </si>
  <si>
    <t>140.2</t>
  </si>
  <si>
    <t>Капітальні інвестиції  усього, у тому числі:</t>
  </si>
  <si>
    <t>Доходи від операційної діяльності усього, у тому числі:</t>
  </si>
  <si>
    <t>Дохід з місцевих бюджетів за цільовими програмами  фінансової підтримки,  у тому числі:</t>
  </si>
  <si>
    <t>Разом ВИТРАТИ (сума рядків 300-340)</t>
  </si>
  <si>
    <t>Елементи неопераційних витрат</t>
  </si>
  <si>
    <t>Витрати на оплату праці усього, у тому числі:</t>
  </si>
  <si>
    <t>Оплата комунальних послуг та енергоносіїв, у тому числі:</t>
  </si>
  <si>
    <t>контролю виконання фінансових планів</t>
  </si>
  <si>
    <t xml:space="preserve">рішення Краснокутської селищної ради </t>
  </si>
  <si>
    <t>Секретар ради</t>
  </si>
  <si>
    <t>Валентина ОВЧАРЕНКО</t>
  </si>
  <si>
    <t>Комунальне пвдприємство "Добробут" Краснокутської селищної ради Богодухівського району Харківської області</t>
  </si>
  <si>
    <t>Колективна власність</t>
  </si>
  <si>
    <t>Харківська область, Богодухівський район, селище Краснокутськ</t>
  </si>
  <si>
    <t>UA63020090010052615</t>
  </si>
  <si>
    <r>
      <t xml:space="preserve">Суб'єкт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</si>
  <si>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Краснокутська селищна рада Богодухівського району Харківської області</t>
  </si>
  <si>
    <t>ЖИТЛОВО-КОМУНАЛЬНЕ ГОСПОДАРСТВО</t>
  </si>
  <si>
    <t>Забір, очищення та постачання води. Каналізація. Відведення й очищення стічних вод</t>
  </si>
  <si>
    <t>36.00; 37.00</t>
  </si>
  <si>
    <t>КОМУНАЛЬНА</t>
  </si>
  <si>
    <t>вулиця Єдності, 12, селище Краснокутськ, Богодухівський район, Харківська область, 62002</t>
  </si>
  <si>
    <t>(05756) 3 29 86</t>
  </si>
  <si>
    <t>Х</t>
  </si>
  <si>
    <t>В.о. директора ЮЛІЯ РОСТИСЛАВІВНА КИРИЛОВА</t>
  </si>
  <si>
    <t>ЗВІТ</t>
  </si>
  <si>
    <t xml:space="preserve">ПРО ВИКОНАННЯ ФІНАНСОВОГО ПЛАНУ ПІДПРИЄМСТВА </t>
  </si>
  <si>
    <t>(квартал, рік)</t>
  </si>
  <si>
    <t>Звітній період (квартал, рік)</t>
  </si>
  <si>
    <t>план</t>
  </si>
  <si>
    <t>факт</t>
  </si>
  <si>
    <t>виконання %</t>
  </si>
  <si>
    <t>Поточний рік                      факт                    з наростаючим підсумком</t>
  </si>
  <si>
    <t>Податок на прибуток</t>
  </si>
  <si>
    <t>Чистий прибуток (збиток)</t>
  </si>
  <si>
    <t>за ІІ квартал 2025 року</t>
  </si>
  <si>
    <t>Інші доходи, у тому числі (деталізація) (від безкоштовно одерж.активів)</t>
  </si>
  <si>
    <t>LXI сесія VIII скликання</t>
  </si>
  <si>
    <t>від  30 жовтня 2025 року № 7808-VIII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</si>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</sst>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_₽_-;\-* #,##0.00\ _₽_-;_-* &quot;-&quot;??\ _₽_-;_-@_-"/>
    <numFmt numFmtId="165" formatCode="_(* #,##0_);_(* \(#,##0\);_(* &quot;-&quot;_);_(@_)"/>
    <numFmt numFmtId="166" formatCode="_(* #,##0.00_);_(* \(#,##0.00\);_(* &quot;-&quot;??_);_(@_)"/>
    <numFmt numFmtId="167" formatCode="#,##0&quot;р.&quot;;\-#,##0&quot;р.&quot;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_₴_-;\-* #,##0.00_₴_-;_-* &quot;-&quot;??_₴_-;_-@_-"/>
    <numFmt numFmtId="172" formatCode="#,##0.0"/>
    <numFmt numFmtId="173" formatCode="_-* #,##0.00\ _г_р_н_._-;\-* #,##0.00\ _г_р_н_._-;_-* &quot;-&quot;??\ _г_р_н_._-;_-@_-"/>
    <numFmt numFmtId="174" formatCode="###\ ##0.000"/>
    <numFmt numFmtId="175" formatCode="_(&quot;$&quot;* #,##0.00_);_(&quot;$&quot;* \(#,##0.00\);_(&quot;$&quot;* &quot;-&quot;??_);_(@_)"/>
    <numFmt numFmtId="176" formatCode="#,##0.0_ ;[Red]\-#,##0.0\ "/>
    <numFmt numFmtId="177" formatCode="0.0;\(0.0\);\ ;\-"/>
    <numFmt numFmtId="178" formatCode="0.0"/>
    <numFmt numFmtId="179" formatCode="_(* #,##0.00_);_(* \(#,##0.00\);_(* &quot;-&quot;_);_(@_)"/>
    <numFmt numFmtId="180" formatCode="_(* #,##0.0_);_(* \(#,##0.0\);_(* &quot;-&quot;??_);_(@_)"/>
    <numFmt numFmtId="181" formatCode="_(* #,##0_);_(* \(#,##0\);_(* &quot;-&quot;??_);_(@_)"/>
  </numFmts>
  <fonts count="8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name val="Arial Cyr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49" fontId="15" fillId="0" borderId="3">
      <alignment horizontal="center" vertical="center"/>
      <protection locked="0"/>
    </xf>
    <xf numFmtId="173" fontId="16" fillId="0" borderId="0" applyFont="0" applyFill="0" applyBorder="0" applyAlignment="0" applyProtection="0"/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49" fontId="16" fillId="0" borderId="3">
      <alignment horizontal="left" vertical="center"/>
      <protection locked="0"/>
    </xf>
    <xf numFmtId="0" fontId="17" fillId="0" borderId="0" applyNumberFormat="0" applyFill="0" applyBorder="0" applyAlignment="0" applyProtection="0"/>
    <xf numFmtId="174" fontId="18" fillId="0" borderId="0" applyAlignment="0">
      <alignment wrapText="1"/>
    </xf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7" borderId="1" applyNumberFormat="0" applyAlignment="0" applyProtection="0"/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</xf>
    <xf numFmtId="49" fontId="16" fillId="0" borderId="0" applyNumberFormat="0" applyFont="0" applyAlignment="0">
      <alignment vertical="top" wrapText="1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16" fillId="0" borderId="0" applyNumberFormat="0" applyFont="0" applyAlignment="0">
      <alignment vertical="top" wrapText="1"/>
      <protection locked="0"/>
    </xf>
    <xf numFmtId="49" fontId="25" fillId="22" borderId="7">
      <alignment horizontal="left" vertical="center"/>
      <protection locked="0"/>
    </xf>
    <xf numFmtId="49" fontId="25" fillId="22" borderId="7">
      <alignment horizontal="left" vertical="center"/>
    </xf>
    <xf numFmtId="4" fontId="25" fillId="22" borderId="7">
      <alignment horizontal="right" vertical="center"/>
      <protection locked="0"/>
    </xf>
    <xf numFmtId="4" fontId="25" fillId="22" borderId="7">
      <alignment horizontal="right" vertical="center"/>
    </xf>
    <xf numFmtId="4" fontId="26" fillId="22" borderId="7">
      <alignment horizontal="right" vertical="center"/>
      <protection locked="0"/>
    </xf>
    <xf numFmtId="49" fontId="27" fillId="22" borderId="3">
      <alignment horizontal="left" vertical="center"/>
      <protection locked="0"/>
    </xf>
    <xf numFmtId="49" fontId="27" fillId="22" borderId="3">
      <alignment horizontal="left" vertical="center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</xf>
    <xf numFmtId="4" fontId="27" fillId="22" borderId="3">
      <alignment horizontal="right" vertical="center"/>
      <protection locked="0"/>
    </xf>
    <xf numFmtId="4" fontId="27" fillId="22" borderId="3">
      <alignment horizontal="right" vertical="center"/>
    </xf>
    <xf numFmtId="4" fontId="29" fillId="22" borderId="3">
      <alignment horizontal="right" vertical="center"/>
      <protection locked="0"/>
    </xf>
    <xf numFmtId="49" fontId="15" fillId="22" borderId="3">
      <alignment horizontal="left" vertical="center"/>
      <protection locked="0"/>
    </xf>
    <xf numFmtId="49" fontId="15" fillId="22" borderId="3">
      <alignment horizontal="left" vertical="center"/>
      <protection locked="0"/>
    </xf>
    <xf numFmtId="49" fontId="15" fillId="22" borderId="3">
      <alignment horizontal="left" vertical="center"/>
    </xf>
    <xf numFmtId="49" fontId="15" fillId="22" borderId="3">
      <alignment horizontal="left" vertical="center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" fontId="15" fillId="22" borderId="3">
      <alignment horizontal="right" vertical="center"/>
      <protection locked="0"/>
    </xf>
    <xf numFmtId="4" fontId="15" fillId="22" borderId="3">
      <alignment horizontal="right" vertical="center"/>
      <protection locked="0"/>
    </xf>
    <xf numFmtId="4" fontId="15" fillId="22" borderId="3">
      <alignment horizontal="right" vertical="center"/>
    </xf>
    <xf numFmtId="4" fontId="15" fillId="22" borderId="3">
      <alignment horizontal="right" vertical="center"/>
    </xf>
    <xf numFmtId="4" fontId="26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2" fillId="22" borderId="3">
      <alignment horizontal="right" vertical="center"/>
      <protection locked="0"/>
    </xf>
    <xf numFmtId="49" fontId="33" fillId="0" borderId="3">
      <alignment horizontal="left" vertical="center"/>
      <protection locked="0"/>
    </xf>
    <xf numFmtId="49" fontId="33" fillId="0" borderId="3">
      <alignment horizontal="left" vertical="center"/>
    </xf>
    <xf numFmtId="49" fontId="34" fillId="0" borderId="3">
      <alignment horizontal="left" vertical="center"/>
      <protection locked="0"/>
    </xf>
    <xf numFmtId="49" fontId="34" fillId="0" borderId="3">
      <alignment horizontal="left" vertical="center"/>
    </xf>
    <xf numFmtId="4" fontId="33" fillId="0" borderId="3">
      <alignment horizontal="right" vertical="center"/>
      <protection locked="0"/>
    </xf>
    <xf numFmtId="4" fontId="33" fillId="0" borderId="3">
      <alignment horizontal="right" vertical="center"/>
    </xf>
    <xf numFmtId="4" fontId="34" fillId="0" borderId="3">
      <alignment horizontal="right" vertical="center"/>
      <protection locked="0"/>
    </xf>
    <xf numFmtId="49" fontId="35" fillId="0" borderId="3">
      <alignment horizontal="left" vertical="center"/>
      <protection locked="0"/>
    </xf>
    <xf numFmtId="49" fontId="35" fillId="0" borderId="3">
      <alignment horizontal="left" vertical="center"/>
    </xf>
    <xf numFmtId="49" fontId="36" fillId="0" borderId="3">
      <alignment horizontal="left" vertical="center"/>
      <protection locked="0"/>
    </xf>
    <xf numFmtId="49" fontId="36" fillId="0" borderId="3">
      <alignment horizontal="left" vertical="center"/>
    </xf>
    <xf numFmtId="4" fontId="35" fillId="0" borderId="3">
      <alignment horizontal="right" vertical="center"/>
      <protection locked="0"/>
    </xf>
    <xf numFmtId="4" fontId="35" fillId="0" borderId="3">
      <alignment horizontal="right" vertical="center"/>
    </xf>
    <xf numFmtId="49" fontId="33" fillId="0" borderId="3">
      <alignment horizontal="left" vertical="center"/>
      <protection locked="0"/>
    </xf>
    <xf numFmtId="49" fontId="34" fillId="0" borderId="3">
      <alignment horizontal="left" vertical="center"/>
      <protection locked="0"/>
    </xf>
    <xf numFmtId="4" fontId="33" fillId="0" borderId="3">
      <alignment horizontal="right" vertical="center"/>
      <protection locked="0"/>
    </xf>
    <xf numFmtId="0" fontId="37" fillId="0" borderId="8" applyNumberFormat="0" applyFill="0" applyAlignment="0" applyProtection="0"/>
    <xf numFmtId="0" fontId="38" fillId="23" borderId="0" applyNumberFormat="0" applyBorder="0" applyAlignment="0" applyProtection="0"/>
    <xf numFmtId="0" fontId="16" fillId="0" borderId="0"/>
    <xf numFmtId="0" fontId="16" fillId="0" borderId="0"/>
    <xf numFmtId="0" fontId="2" fillId="24" borderId="9" applyNumberFormat="0" applyFont="0" applyAlignment="0" applyProtection="0"/>
    <xf numFmtId="4" fontId="39" fillId="25" borderId="3">
      <alignment horizontal="right" vertical="center"/>
      <protection locked="0"/>
    </xf>
    <xf numFmtId="4" fontId="39" fillId="26" borderId="3">
      <alignment horizontal="right" vertical="center"/>
      <protection locked="0"/>
    </xf>
    <xf numFmtId="4" fontId="39" fillId="27" borderId="3">
      <alignment horizontal="right" vertical="center"/>
      <protection locked="0"/>
    </xf>
    <xf numFmtId="0" fontId="40" fillId="20" borderId="10" applyNumberFormat="0" applyAlignment="0" applyProtection="0"/>
    <xf numFmtId="49" fontId="15" fillId="0" borderId="3">
      <alignment horizontal="left" vertical="center" wrapText="1"/>
      <protection locked="0"/>
    </xf>
    <xf numFmtId="49" fontId="15" fillId="0" borderId="3">
      <alignment horizontal="left" vertical="center" wrapText="1"/>
      <protection locked="0"/>
    </xf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7" borderId="1" applyNumberFormat="0" applyAlignment="0" applyProtection="0"/>
    <xf numFmtId="0" fontId="24" fillId="7" borderId="1" applyNumberFormat="0" applyAlignment="0" applyProtection="0"/>
    <xf numFmtId="0" fontId="45" fillId="20" borderId="10" applyNumberFormat="0" applyAlignment="0" applyProtection="0"/>
    <xf numFmtId="0" fontId="40" fillId="20" borderId="10" applyNumberFormat="0" applyAlignment="0" applyProtection="0"/>
    <xf numFmtId="0" fontId="46" fillId="20" borderId="1" applyNumberFormat="0" applyAlignment="0" applyProtection="0"/>
    <xf numFmtId="0" fontId="13" fillId="20" borderId="1" applyNumberFormat="0" applyAlignment="0" applyProtection="0"/>
    <xf numFmtId="175" fontId="16" fillId="0" borderId="0" applyFont="0" applyFill="0" applyBorder="0" applyAlignment="0" applyProtection="0"/>
    <xf numFmtId="0" fontId="47" fillId="0" borderId="4" applyNumberFormat="0" applyFill="0" applyAlignment="0" applyProtection="0"/>
    <xf numFmtId="0" fontId="20" fillId="0" borderId="4" applyNumberFormat="0" applyFill="0" applyAlignment="0" applyProtection="0"/>
    <xf numFmtId="0" fontId="48" fillId="0" borderId="5" applyNumberFormat="0" applyFill="0" applyAlignment="0" applyProtection="0"/>
    <xf numFmtId="0" fontId="21" fillId="0" borderId="5" applyNumberFormat="0" applyFill="0" applyAlignment="0" applyProtection="0"/>
    <xf numFmtId="0" fontId="49" fillId="0" borderId="6" applyNumberFormat="0" applyFill="0" applyAlignment="0" applyProtection="0"/>
    <xf numFmtId="0" fontId="22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42" fillId="0" borderId="11" applyNumberFormat="0" applyFill="0" applyAlignment="0" applyProtection="0"/>
    <xf numFmtId="0" fontId="51" fillId="21" borderId="2" applyNumberFormat="0" applyAlignment="0" applyProtection="0"/>
    <xf numFmtId="0" fontId="14" fillId="21" borderId="2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3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16" fillId="0" borderId="0"/>
    <xf numFmtId="0" fontId="2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 applyNumberFormat="0" applyFont="0" applyFill="0" applyBorder="0" applyAlignment="0" applyProtection="0">
      <alignment vertical="top"/>
    </xf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55" fillId="3" borderId="0" applyNumberFormat="0" applyBorder="0" applyAlignment="0" applyProtection="0"/>
    <xf numFmtId="0" fontId="1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7" fillId="24" borderId="9" applyNumberFormat="0" applyFont="0" applyAlignment="0" applyProtection="0"/>
    <xf numFmtId="0" fontId="16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8" fillId="0" borderId="8" applyNumberFormat="0" applyFill="0" applyAlignment="0" applyProtection="0"/>
    <xf numFmtId="0" fontId="37" fillId="0" borderId="8" applyNumberFormat="0" applyFill="0" applyAlignment="0" applyProtection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19" fillId="4" borderId="0" applyNumberFormat="0" applyBorder="0" applyAlignment="0" applyProtection="0"/>
    <xf numFmtId="177" fontId="63" fillId="22" borderId="12" applyFill="0" applyBorder="0">
      <alignment horizontal="center" vertical="center" wrapText="1"/>
      <protection locked="0"/>
    </xf>
    <xf numFmtId="174" fontId="64" fillId="0" borderId="0">
      <alignment wrapText="1"/>
    </xf>
    <xf numFmtId="174" fontId="18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72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78" fontId="6" fillId="0" borderId="3" xfId="0" applyNumberFormat="1" applyFont="1" applyBorder="1" applyAlignment="1">
      <alignment vertical="center" wrapText="1"/>
    </xf>
    <xf numFmtId="1" fontId="3" fillId="0" borderId="3" xfId="0" quotePrefix="1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3" xfId="0" quotePrefix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3" fillId="0" borderId="17" xfId="0" applyNumberFormat="1" applyFont="1" applyBorder="1" applyAlignment="1">
      <alignment vertical="center" wrapText="1"/>
    </xf>
    <xf numFmtId="1" fontId="3" fillId="0" borderId="17" xfId="0" quotePrefix="1" applyNumberFormat="1" applyFont="1" applyBorder="1" applyAlignment="1">
      <alignment horizontal="center" vertical="center"/>
    </xf>
    <xf numFmtId="0" fontId="70" fillId="0" borderId="0" xfId="0" applyFont="1" applyAlignment="1">
      <alignment vertical="center"/>
    </xf>
    <xf numFmtId="178" fontId="3" fillId="0" borderId="0" xfId="0" applyNumberFormat="1" applyFont="1" applyAlignment="1">
      <alignment vertical="center"/>
    </xf>
    <xf numFmtId="1" fontId="3" fillId="0" borderId="13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vertical="center" wrapText="1"/>
    </xf>
    <xf numFmtId="178" fontId="3" fillId="0" borderId="15" xfId="0" applyNumberFormat="1" applyFont="1" applyBorder="1" applyAlignment="1">
      <alignment vertical="center" wrapText="1"/>
    </xf>
    <xf numFmtId="178" fontId="3" fillId="0" borderId="14" xfId="0" applyNumberFormat="1" applyFont="1" applyBorder="1" applyAlignment="1">
      <alignment vertical="center" wrapText="1"/>
    </xf>
    <xf numFmtId="178" fontId="5" fillId="0" borderId="13" xfId="0" applyNumberFormat="1" applyFont="1" applyBorder="1" applyAlignment="1">
      <alignment vertical="center" wrapText="1"/>
    </xf>
    <xf numFmtId="178" fontId="3" fillId="0" borderId="3" xfId="0" quotePrefix="1" applyNumberFormat="1" applyFont="1" applyBorder="1" applyAlignment="1">
      <alignment horizontal="center" vertical="center"/>
    </xf>
    <xf numFmtId="178" fontId="70" fillId="0" borderId="3" xfId="0" applyNumberFormat="1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vertical="center" wrapText="1"/>
    </xf>
    <xf numFmtId="166" fontId="3" fillId="0" borderId="3" xfId="0" applyNumberFormat="1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179" fontId="5" fillId="0" borderId="3" xfId="0" applyNumberFormat="1" applyFont="1" applyBorder="1" applyAlignment="1">
      <alignment vertical="center" wrapText="1"/>
    </xf>
    <xf numFmtId="166" fontId="72" fillId="0" borderId="3" xfId="0" applyNumberFormat="1" applyFont="1" applyBorder="1" applyAlignment="1">
      <alignment horizontal="right" vertical="center" wrapText="1"/>
    </xf>
    <xf numFmtId="166" fontId="3" fillId="0" borderId="17" xfId="0" applyNumberFormat="1" applyFont="1" applyBorder="1" applyAlignment="1">
      <alignment vertical="center" wrapText="1"/>
    </xf>
    <xf numFmtId="166" fontId="3" fillId="0" borderId="3" xfId="0" applyNumberFormat="1" applyFont="1" applyBorder="1" applyAlignment="1">
      <alignment horizontal="right" vertical="center" wrapText="1"/>
    </xf>
    <xf numFmtId="179" fontId="3" fillId="0" borderId="3" xfId="0" applyNumberFormat="1" applyFont="1" applyBorder="1" applyAlignment="1">
      <alignment horizontal="right" vertical="center" wrapText="1"/>
    </xf>
    <xf numFmtId="179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77" fillId="0" borderId="13" xfId="0" applyFont="1" applyBorder="1" applyAlignment="1">
      <alignment vertical="center"/>
    </xf>
    <xf numFmtId="0" fontId="69" fillId="0" borderId="3" xfId="0" applyFont="1" applyBorder="1" applyAlignment="1">
      <alignment horizontal="center" vertical="center" wrapText="1"/>
    </xf>
    <xf numFmtId="180" fontId="3" fillId="0" borderId="3" xfId="0" applyNumberFormat="1" applyFont="1" applyBorder="1" applyAlignment="1">
      <alignment vertical="center" wrapText="1"/>
    </xf>
    <xf numFmtId="180" fontId="3" fillId="0" borderId="3" xfId="0" applyNumberFormat="1" applyFont="1" applyBorder="1" applyAlignment="1">
      <alignment horizontal="right" vertical="center" wrapText="1"/>
    </xf>
    <xf numFmtId="1" fontId="4" fillId="0" borderId="3" xfId="0" quotePrefix="1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 wrapText="1"/>
    </xf>
    <xf numFmtId="0" fontId="77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2" fontId="3" fillId="0" borderId="0" xfId="0" applyNumberFormat="1" applyFont="1" applyAlignment="1">
      <alignment horizontal="right" vertical="center" wrapText="1"/>
    </xf>
    <xf numFmtId="172" fontId="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3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vertical="center" wrapText="1"/>
    </xf>
    <xf numFmtId="178" fontId="5" fillId="0" borderId="3" xfId="0" applyNumberFormat="1" applyFont="1" applyBorder="1" applyAlignment="1">
      <alignment vertical="center" wrapText="1"/>
    </xf>
    <xf numFmtId="1" fontId="5" fillId="0" borderId="3" xfId="0" quotePrefix="1" applyNumberFormat="1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178" fontId="3" fillId="0" borderId="3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6" fontId="4" fillId="0" borderId="3" xfId="0" applyNumberFormat="1" applyFont="1" applyBorder="1" applyAlignment="1">
      <alignment vertical="center" wrapText="1"/>
    </xf>
    <xf numFmtId="166" fontId="6" fillId="0" borderId="3" xfId="0" applyNumberFormat="1" applyFont="1" applyBorder="1" applyAlignment="1">
      <alignment vertical="center" wrapText="1"/>
    </xf>
    <xf numFmtId="1" fontId="6" fillId="0" borderId="3" xfId="0" quotePrefix="1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 vertical="center" wrapText="1"/>
    </xf>
    <xf numFmtId="181" fontId="3" fillId="0" borderId="17" xfId="0" applyNumberFormat="1" applyFont="1" applyBorder="1" applyAlignment="1">
      <alignment vertical="center" wrapText="1"/>
    </xf>
    <xf numFmtId="181" fontId="3" fillId="0" borderId="3" xfId="0" applyNumberFormat="1" applyFont="1" applyBorder="1" applyAlignment="1">
      <alignment vertical="center" wrapText="1"/>
    </xf>
    <xf numFmtId="0" fontId="77" fillId="0" borderId="13" xfId="0" applyFont="1" applyBorder="1" applyAlignment="1">
      <alignment horizontal="left" vertical="center" wrapText="1"/>
    </xf>
    <xf numFmtId="0" fontId="76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8" fontId="65" fillId="0" borderId="14" xfId="0" applyNumberFormat="1" applyFont="1" applyBorder="1" applyAlignment="1">
      <alignment vertical="center" wrapText="1"/>
    </xf>
    <xf numFmtId="0" fontId="67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8" fontId="65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/>
    <xf numFmtId="0" fontId="73" fillId="0" borderId="0" xfId="0" applyFont="1"/>
    <xf numFmtId="164" fontId="73" fillId="0" borderId="0" xfId="0" applyNumberFormat="1" applyFont="1"/>
    <xf numFmtId="180" fontId="4" fillId="0" borderId="3" xfId="0" applyNumberFormat="1" applyFont="1" applyBorder="1" applyAlignment="1">
      <alignment horizontal="right" vertical="center" wrapText="1"/>
    </xf>
    <xf numFmtId="180" fontId="5" fillId="0" borderId="3" xfId="0" applyNumberFormat="1" applyFont="1" applyBorder="1" applyAlignment="1">
      <alignment vertical="center" wrapText="1"/>
    </xf>
    <xf numFmtId="179" fontId="5" fillId="28" borderId="3" xfId="0" applyNumberFormat="1" applyFont="1" applyFill="1" applyBorder="1" applyAlignment="1">
      <alignment vertical="center" wrapText="1"/>
    </xf>
    <xf numFmtId="180" fontId="5" fillId="28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78" fontId="65" fillId="0" borderId="14" xfId="0" applyNumberFormat="1" applyFont="1" applyBorder="1" applyAlignment="1">
      <alignment vertical="center" wrapText="1"/>
    </xf>
    <xf numFmtId="178" fontId="65" fillId="0" borderId="13" xfId="0" applyNumberFormat="1" applyFont="1" applyBorder="1" applyAlignment="1">
      <alignment vertical="center" wrapText="1"/>
    </xf>
    <xf numFmtId="178" fontId="65" fillId="0" borderId="15" xfId="0" applyNumberFormat="1" applyFont="1" applyBorder="1" applyAlignment="1">
      <alignment vertical="center" wrapText="1"/>
    </xf>
    <xf numFmtId="178" fontId="65" fillId="0" borderId="3" xfId="0" applyNumberFormat="1" applyFont="1" applyBorder="1" applyAlignment="1">
      <alignment vertical="center" wrapText="1"/>
    </xf>
    <xf numFmtId="172" fontId="3" fillId="0" borderId="18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1" fillId="0" borderId="0" xfId="0" applyFont="1" applyAlignment="1">
      <alignment horizontal="center"/>
    </xf>
    <xf numFmtId="0" fontId="77" fillId="0" borderId="14" xfId="0" applyFont="1" applyBorder="1" applyAlignment="1">
      <alignment horizontal="left" vertical="center" wrapText="1"/>
    </xf>
    <xf numFmtId="0" fontId="77" fillId="0" borderId="13" xfId="0" applyFont="1" applyBorder="1" applyAlignment="1">
      <alignment horizontal="left" vertical="center" wrapText="1"/>
    </xf>
    <xf numFmtId="0" fontId="77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7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6" fillId="0" borderId="14" xfId="0" applyFont="1" applyBorder="1" applyAlignment="1">
      <alignment horizontal="left" vertical="center" wrapText="1"/>
    </xf>
    <xf numFmtId="0" fontId="76" fillId="0" borderId="13" xfId="0" applyFont="1" applyBorder="1" applyAlignment="1">
      <alignment horizontal="left" vertical="center" wrapText="1"/>
    </xf>
    <xf numFmtId="0" fontId="65" fillId="0" borderId="14" xfId="0" applyFont="1" applyBorder="1" applyAlignment="1">
      <alignment horizontal="left" vertical="center" wrapText="1"/>
    </xf>
    <xf numFmtId="0" fontId="65" fillId="0" borderId="13" xfId="0" applyFont="1" applyBorder="1" applyAlignment="1">
      <alignment horizontal="left" vertical="center" wrapText="1"/>
    </xf>
    <xf numFmtId="0" fontId="6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9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6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6" fillId="0" borderId="15" xfId="0" applyFont="1" applyBorder="1" applyAlignment="1">
      <alignment horizontal="left" vertical="center" wrapText="1"/>
    </xf>
  </cellXfs>
  <cellStyles count="366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te" xfId="182" xr:uid="{00000000-0005-0000-0000-0000B5000000}"/>
    <cellStyle name="Number-Cells" xfId="183" xr:uid="{00000000-0005-0000-0000-0000B6000000}"/>
    <cellStyle name="Number-Cells-Column2" xfId="184" xr:uid="{00000000-0005-0000-0000-0000B7000000}"/>
    <cellStyle name="Number-Cells-Column5" xfId="185" xr:uid="{00000000-0005-0000-0000-0000B8000000}"/>
    <cellStyle name="Output" xfId="186" xr:uid="{00000000-0005-0000-0000-0000B9000000}"/>
    <cellStyle name="Row-Header" xfId="187" xr:uid="{00000000-0005-0000-0000-0000BA000000}"/>
    <cellStyle name="Row-Header 2" xfId="188" xr:uid="{00000000-0005-0000-0000-0000BB000000}"/>
    <cellStyle name="Title" xfId="189" xr:uid="{00000000-0005-0000-0000-0000BC000000}"/>
    <cellStyle name="Total" xfId="190" xr:uid="{00000000-0005-0000-0000-0000BD000000}"/>
    <cellStyle name="Warning Text" xfId="191" xr:uid="{00000000-0005-0000-0000-0000BE000000}"/>
    <cellStyle name="Акцент1 2" xfId="192" xr:uid="{00000000-0005-0000-0000-0000BF000000}"/>
    <cellStyle name="Акцент1 3" xfId="193" xr:uid="{00000000-0005-0000-0000-0000C0000000}"/>
    <cellStyle name="Акцент2 2" xfId="194" xr:uid="{00000000-0005-0000-0000-0000C1000000}"/>
    <cellStyle name="Акцент2 3" xfId="195" xr:uid="{00000000-0005-0000-0000-0000C2000000}"/>
    <cellStyle name="Акцент3 2" xfId="196" xr:uid="{00000000-0005-0000-0000-0000C3000000}"/>
    <cellStyle name="Акцент3 3" xfId="197" xr:uid="{00000000-0005-0000-0000-0000C4000000}"/>
    <cellStyle name="Акцент4 2" xfId="198" xr:uid="{00000000-0005-0000-0000-0000C5000000}"/>
    <cellStyle name="Акцент4 3" xfId="199" xr:uid="{00000000-0005-0000-0000-0000C6000000}"/>
    <cellStyle name="Акцент5 2" xfId="200" xr:uid="{00000000-0005-0000-0000-0000C7000000}"/>
    <cellStyle name="Акцент5 3" xfId="201" xr:uid="{00000000-0005-0000-0000-0000C8000000}"/>
    <cellStyle name="Акцент6 2" xfId="202" xr:uid="{00000000-0005-0000-0000-0000C9000000}"/>
    <cellStyle name="Акцент6 3" xfId="203" xr:uid="{00000000-0005-0000-0000-0000CA000000}"/>
    <cellStyle name="Ввод  2" xfId="204" xr:uid="{00000000-0005-0000-0000-0000CB000000}"/>
    <cellStyle name="Ввод  3" xfId="205" xr:uid="{00000000-0005-0000-0000-0000CC000000}"/>
    <cellStyle name="Вывод 2" xfId="206" xr:uid="{00000000-0005-0000-0000-0000CD000000}"/>
    <cellStyle name="Вывод 3" xfId="207" xr:uid="{00000000-0005-0000-0000-0000CE000000}"/>
    <cellStyle name="Вычисление 2" xfId="208" xr:uid="{00000000-0005-0000-0000-0000CF000000}"/>
    <cellStyle name="Вычисление 3" xfId="209" xr:uid="{00000000-0005-0000-0000-0000D0000000}"/>
    <cellStyle name="Денежный 2" xfId="210" xr:uid="{00000000-0005-0000-0000-0000D1000000}"/>
    <cellStyle name="Заголовок 1 2" xfId="211" xr:uid="{00000000-0005-0000-0000-0000D2000000}"/>
    <cellStyle name="Заголовок 1 3" xfId="212" xr:uid="{00000000-0005-0000-0000-0000D3000000}"/>
    <cellStyle name="Заголовок 2 2" xfId="213" xr:uid="{00000000-0005-0000-0000-0000D4000000}"/>
    <cellStyle name="Заголовок 2 3" xfId="214" xr:uid="{00000000-0005-0000-0000-0000D5000000}"/>
    <cellStyle name="Заголовок 3 2" xfId="215" xr:uid="{00000000-0005-0000-0000-0000D6000000}"/>
    <cellStyle name="Заголовок 3 3" xfId="216" xr:uid="{00000000-0005-0000-0000-0000D7000000}"/>
    <cellStyle name="Заголовок 4 2" xfId="217" xr:uid="{00000000-0005-0000-0000-0000D8000000}"/>
    <cellStyle name="Заголовок 4 3" xfId="218" xr:uid="{00000000-0005-0000-0000-0000D9000000}"/>
    <cellStyle name="Звичайний" xfId="0" builtinId="0"/>
    <cellStyle name="Итог 2" xfId="219" xr:uid="{00000000-0005-0000-0000-0000DB000000}"/>
    <cellStyle name="Итог 3" xfId="220" xr:uid="{00000000-0005-0000-0000-0000DC000000}"/>
    <cellStyle name="Контрольная ячейка 2" xfId="221" xr:uid="{00000000-0005-0000-0000-0000DD000000}"/>
    <cellStyle name="Контрольная ячейка 3" xfId="222" xr:uid="{00000000-0005-0000-0000-0000DE000000}"/>
    <cellStyle name="Название 2" xfId="223" xr:uid="{00000000-0005-0000-0000-0000DF000000}"/>
    <cellStyle name="Название 3" xfId="224" xr:uid="{00000000-0005-0000-0000-0000E0000000}"/>
    <cellStyle name="Нейтральный 2" xfId="225" xr:uid="{00000000-0005-0000-0000-0000E1000000}"/>
    <cellStyle name="Нейтральный 3" xfId="226" xr:uid="{00000000-0005-0000-0000-0000E2000000}"/>
    <cellStyle name="Обычный 10" xfId="227" xr:uid="{00000000-0005-0000-0000-0000E3000000}"/>
    <cellStyle name="Обычный 11" xfId="228" xr:uid="{00000000-0005-0000-0000-0000E4000000}"/>
    <cellStyle name="Обычный 12" xfId="229" xr:uid="{00000000-0005-0000-0000-0000E5000000}"/>
    <cellStyle name="Обычный 13" xfId="230" xr:uid="{00000000-0005-0000-0000-0000E6000000}"/>
    <cellStyle name="Обычный 14" xfId="231" xr:uid="{00000000-0005-0000-0000-0000E7000000}"/>
    <cellStyle name="Обычный 15" xfId="232" xr:uid="{00000000-0005-0000-0000-0000E8000000}"/>
    <cellStyle name="Обычный 16" xfId="233" xr:uid="{00000000-0005-0000-0000-0000E9000000}"/>
    <cellStyle name="Обычный 17" xfId="234" xr:uid="{00000000-0005-0000-0000-0000EA000000}"/>
    <cellStyle name="Обычный 18" xfId="235" xr:uid="{00000000-0005-0000-0000-0000EB000000}"/>
    <cellStyle name="Обычный 2" xfId="236" xr:uid="{00000000-0005-0000-0000-0000EC000000}"/>
    <cellStyle name="Обычный 2 10" xfId="237" xr:uid="{00000000-0005-0000-0000-0000ED000000}"/>
    <cellStyle name="Обычный 2 11" xfId="238" xr:uid="{00000000-0005-0000-0000-0000EE000000}"/>
    <cellStyle name="Обычный 2 12" xfId="239" xr:uid="{00000000-0005-0000-0000-0000EF000000}"/>
    <cellStyle name="Обычный 2 13" xfId="240" xr:uid="{00000000-0005-0000-0000-0000F0000000}"/>
    <cellStyle name="Обычный 2 14" xfId="241" xr:uid="{00000000-0005-0000-0000-0000F1000000}"/>
    <cellStyle name="Обычный 2 15" xfId="242" xr:uid="{00000000-0005-0000-0000-0000F2000000}"/>
    <cellStyle name="Обычный 2 16" xfId="243" xr:uid="{00000000-0005-0000-0000-0000F3000000}"/>
    <cellStyle name="Обычный 2 2" xfId="244" xr:uid="{00000000-0005-0000-0000-0000F4000000}"/>
    <cellStyle name="Обычный 2 2 2" xfId="245" xr:uid="{00000000-0005-0000-0000-0000F5000000}"/>
    <cellStyle name="Обычный 2 2 3" xfId="246" xr:uid="{00000000-0005-0000-0000-0000F6000000}"/>
    <cellStyle name="Обычный 2 2 3 2" xfId="352" xr:uid="{00000000-0005-0000-0000-0000F7000000}"/>
    <cellStyle name="Обычный 2 2_Расшифровка прочих" xfId="247" xr:uid="{00000000-0005-0000-0000-0000F8000000}"/>
    <cellStyle name="Обычный 2 3" xfId="248" xr:uid="{00000000-0005-0000-0000-0000F9000000}"/>
    <cellStyle name="Обычный 2 4" xfId="249" xr:uid="{00000000-0005-0000-0000-0000FA000000}"/>
    <cellStyle name="Обычный 2 5" xfId="250" xr:uid="{00000000-0005-0000-0000-0000FB000000}"/>
    <cellStyle name="Обычный 2 6" xfId="251" xr:uid="{00000000-0005-0000-0000-0000FC000000}"/>
    <cellStyle name="Обычный 2 7" xfId="252" xr:uid="{00000000-0005-0000-0000-0000FD000000}"/>
    <cellStyle name="Обычный 2 8" xfId="253" xr:uid="{00000000-0005-0000-0000-0000FE000000}"/>
    <cellStyle name="Обычный 2 9" xfId="254" xr:uid="{00000000-0005-0000-0000-0000FF000000}"/>
    <cellStyle name="Обычный 2_2604-2010" xfId="255" xr:uid="{00000000-0005-0000-0000-000000010000}"/>
    <cellStyle name="Обычный 3" xfId="256" xr:uid="{00000000-0005-0000-0000-000001010000}"/>
    <cellStyle name="Обычный 3 10" xfId="257" xr:uid="{00000000-0005-0000-0000-000002010000}"/>
    <cellStyle name="Обычный 3 10 2" xfId="353" xr:uid="{00000000-0005-0000-0000-000003010000}"/>
    <cellStyle name="Обычный 3 11" xfId="258" xr:uid="{00000000-0005-0000-0000-000004010000}"/>
    <cellStyle name="Обычный 3 11 2" xfId="354" xr:uid="{00000000-0005-0000-0000-000005010000}"/>
    <cellStyle name="Обычный 3 12" xfId="259" xr:uid="{00000000-0005-0000-0000-000006010000}"/>
    <cellStyle name="Обычный 3 12 2" xfId="355" xr:uid="{00000000-0005-0000-0000-000007010000}"/>
    <cellStyle name="Обычный 3 13" xfId="260" xr:uid="{00000000-0005-0000-0000-000008010000}"/>
    <cellStyle name="Обычный 3 13 2" xfId="356" xr:uid="{00000000-0005-0000-0000-000009010000}"/>
    <cellStyle name="Обычный 3 14" xfId="261" xr:uid="{00000000-0005-0000-0000-00000A010000}"/>
    <cellStyle name="Обычный 3 2" xfId="262" xr:uid="{00000000-0005-0000-0000-00000B010000}"/>
    <cellStyle name="Обычный 3 2 2" xfId="357" xr:uid="{00000000-0005-0000-0000-00000C010000}"/>
    <cellStyle name="Обычный 3 3" xfId="263" xr:uid="{00000000-0005-0000-0000-00000D010000}"/>
    <cellStyle name="Обычный 3 3 2" xfId="358" xr:uid="{00000000-0005-0000-0000-00000E010000}"/>
    <cellStyle name="Обычный 3 4" xfId="264" xr:uid="{00000000-0005-0000-0000-00000F010000}"/>
    <cellStyle name="Обычный 3 4 2" xfId="359" xr:uid="{00000000-0005-0000-0000-000010010000}"/>
    <cellStyle name="Обычный 3 5" xfId="265" xr:uid="{00000000-0005-0000-0000-000011010000}"/>
    <cellStyle name="Обычный 3 5 2" xfId="360" xr:uid="{00000000-0005-0000-0000-000012010000}"/>
    <cellStyle name="Обычный 3 6" xfId="266" xr:uid="{00000000-0005-0000-0000-000013010000}"/>
    <cellStyle name="Обычный 3 6 2" xfId="361" xr:uid="{00000000-0005-0000-0000-000014010000}"/>
    <cellStyle name="Обычный 3 7" xfId="267" xr:uid="{00000000-0005-0000-0000-000015010000}"/>
    <cellStyle name="Обычный 3 7 2" xfId="362" xr:uid="{00000000-0005-0000-0000-000016010000}"/>
    <cellStyle name="Обычный 3 8" xfId="268" xr:uid="{00000000-0005-0000-0000-000017010000}"/>
    <cellStyle name="Обычный 3 8 2" xfId="363" xr:uid="{00000000-0005-0000-0000-000018010000}"/>
    <cellStyle name="Обычный 3 9" xfId="269" xr:uid="{00000000-0005-0000-0000-000019010000}"/>
    <cellStyle name="Обычный 3 9 2" xfId="364" xr:uid="{00000000-0005-0000-0000-00001A010000}"/>
    <cellStyle name="Обычный 3_Дефицит_7 млрд_0608_бс" xfId="270" xr:uid="{00000000-0005-0000-0000-00001B010000}"/>
    <cellStyle name="Обычный 4" xfId="271" xr:uid="{00000000-0005-0000-0000-00001C010000}"/>
    <cellStyle name="Обычный 4 2" xfId="365" xr:uid="{00000000-0005-0000-0000-00001D010000}"/>
    <cellStyle name="Обычный 5" xfId="272" xr:uid="{00000000-0005-0000-0000-00001E010000}"/>
    <cellStyle name="Обычный 5 2" xfId="273" xr:uid="{00000000-0005-0000-0000-00001F010000}"/>
    <cellStyle name="Обычный 6" xfId="274" xr:uid="{00000000-0005-0000-0000-000020010000}"/>
    <cellStyle name="Обычный 6 2" xfId="275" xr:uid="{00000000-0005-0000-0000-000021010000}"/>
    <cellStyle name="Обычный 6 3" xfId="276" xr:uid="{00000000-0005-0000-0000-000022010000}"/>
    <cellStyle name="Обычный 6 4" xfId="277" xr:uid="{00000000-0005-0000-0000-000023010000}"/>
    <cellStyle name="Обычный 6_Дефицит_7 млрд_0608_бс" xfId="278" xr:uid="{00000000-0005-0000-0000-000024010000}"/>
    <cellStyle name="Обычный 7" xfId="279" xr:uid="{00000000-0005-0000-0000-000025010000}"/>
    <cellStyle name="Обычный 7 2" xfId="280" xr:uid="{00000000-0005-0000-0000-000026010000}"/>
    <cellStyle name="Обычный 8" xfId="281" xr:uid="{00000000-0005-0000-0000-000027010000}"/>
    <cellStyle name="Обычный 9" xfId="282" xr:uid="{00000000-0005-0000-0000-000028010000}"/>
    <cellStyle name="Обычный 9 2" xfId="283" xr:uid="{00000000-0005-0000-0000-000029010000}"/>
    <cellStyle name="Плохой 2" xfId="284" xr:uid="{00000000-0005-0000-0000-00002A010000}"/>
    <cellStyle name="Плохой 3" xfId="285" xr:uid="{00000000-0005-0000-0000-00002B010000}"/>
    <cellStyle name="Пояснение 2" xfId="286" xr:uid="{00000000-0005-0000-0000-00002C010000}"/>
    <cellStyle name="Пояснение 3" xfId="287" xr:uid="{00000000-0005-0000-0000-00002D010000}"/>
    <cellStyle name="Примечание 2" xfId="288" xr:uid="{00000000-0005-0000-0000-00002E010000}"/>
    <cellStyle name="Примечание 3" xfId="289" xr:uid="{00000000-0005-0000-0000-00002F010000}"/>
    <cellStyle name="Процентный 2" xfId="290" xr:uid="{00000000-0005-0000-0000-000030010000}"/>
    <cellStyle name="Процентный 2 10" xfId="291" xr:uid="{00000000-0005-0000-0000-000031010000}"/>
    <cellStyle name="Процентный 2 11" xfId="292" xr:uid="{00000000-0005-0000-0000-000032010000}"/>
    <cellStyle name="Процентный 2 12" xfId="293" xr:uid="{00000000-0005-0000-0000-000033010000}"/>
    <cellStyle name="Процентный 2 13" xfId="294" xr:uid="{00000000-0005-0000-0000-000034010000}"/>
    <cellStyle name="Процентный 2 14" xfId="295" xr:uid="{00000000-0005-0000-0000-000035010000}"/>
    <cellStyle name="Процентный 2 15" xfId="296" xr:uid="{00000000-0005-0000-0000-000036010000}"/>
    <cellStyle name="Процентный 2 16" xfId="297" xr:uid="{00000000-0005-0000-0000-000037010000}"/>
    <cellStyle name="Процентный 2 2" xfId="298" xr:uid="{00000000-0005-0000-0000-000038010000}"/>
    <cellStyle name="Процентный 2 3" xfId="299" xr:uid="{00000000-0005-0000-0000-000039010000}"/>
    <cellStyle name="Процентный 2 4" xfId="300" xr:uid="{00000000-0005-0000-0000-00003A010000}"/>
    <cellStyle name="Процентный 2 5" xfId="301" xr:uid="{00000000-0005-0000-0000-00003B010000}"/>
    <cellStyle name="Процентный 2 6" xfId="302" xr:uid="{00000000-0005-0000-0000-00003C010000}"/>
    <cellStyle name="Процентный 2 7" xfId="303" xr:uid="{00000000-0005-0000-0000-00003D010000}"/>
    <cellStyle name="Процентный 2 8" xfId="304" xr:uid="{00000000-0005-0000-0000-00003E010000}"/>
    <cellStyle name="Процентный 2 9" xfId="305" xr:uid="{00000000-0005-0000-0000-00003F010000}"/>
    <cellStyle name="Процентный 3" xfId="306" xr:uid="{00000000-0005-0000-0000-000040010000}"/>
    <cellStyle name="Процентный 4" xfId="307" xr:uid="{00000000-0005-0000-0000-000041010000}"/>
    <cellStyle name="Процентный 4 2" xfId="308" xr:uid="{00000000-0005-0000-0000-000042010000}"/>
    <cellStyle name="Связанная ячейка 2" xfId="309" xr:uid="{00000000-0005-0000-0000-000043010000}"/>
    <cellStyle name="Связанная ячейка 3" xfId="310" xr:uid="{00000000-0005-0000-0000-000044010000}"/>
    <cellStyle name="Стиль 1" xfId="311" xr:uid="{00000000-0005-0000-0000-000045010000}"/>
    <cellStyle name="Стиль 1 2" xfId="312" xr:uid="{00000000-0005-0000-0000-000046010000}"/>
    <cellStyle name="Стиль 1 3" xfId="313" xr:uid="{00000000-0005-0000-0000-000047010000}"/>
    <cellStyle name="Стиль 1 4" xfId="314" xr:uid="{00000000-0005-0000-0000-000048010000}"/>
    <cellStyle name="Стиль 1 5" xfId="315" xr:uid="{00000000-0005-0000-0000-000049010000}"/>
    <cellStyle name="Стиль 1 6" xfId="316" xr:uid="{00000000-0005-0000-0000-00004A010000}"/>
    <cellStyle name="Стиль 1 7" xfId="317" xr:uid="{00000000-0005-0000-0000-00004B010000}"/>
    <cellStyle name="Текст предупреждения 2" xfId="318" xr:uid="{00000000-0005-0000-0000-00004C010000}"/>
    <cellStyle name="Текст предупреждения 3" xfId="319" xr:uid="{00000000-0005-0000-0000-00004D010000}"/>
    <cellStyle name="Тысячи [0]_1.62" xfId="320" xr:uid="{00000000-0005-0000-0000-00004E010000}"/>
    <cellStyle name="Тысячи_1.62" xfId="321" xr:uid="{00000000-0005-0000-0000-00004F010000}"/>
    <cellStyle name="Финансовый 2" xfId="322" xr:uid="{00000000-0005-0000-0000-000050010000}"/>
    <cellStyle name="Финансовый 2 10" xfId="323" xr:uid="{00000000-0005-0000-0000-000051010000}"/>
    <cellStyle name="Финансовый 2 11" xfId="324" xr:uid="{00000000-0005-0000-0000-000052010000}"/>
    <cellStyle name="Финансовый 2 12" xfId="325" xr:uid="{00000000-0005-0000-0000-000053010000}"/>
    <cellStyle name="Финансовый 2 13" xfId="326" xr:uid="{00000000-0005-0000-0000-000054010000}"/>
    <cellStyle name="Финансовый 2 14" xfId="327" xr:uid="{00000000-0005-0000-0000-000055010000}"/>
    <cellStyle name="Финансовый 2 15" xfId="328" xr:uid="{00000000-0005-0000-0000-000056010000}"/>
    <cellStyle name="Финансовый 2 16" xfId="329" xr:uid="{00000000-0005-0000-0000-000057010000}"/>
    <cellStyle name="Финансовый 2 17" xfId="330" xr:uid="{00000000-0005-0000-0000-000058010000}"/>
    <cellStyle name="Финансовый 2 2" xfId="331" xr:uid="{00000000-0005-0000-0000-000059010000}"/>
    <cellStyle name="Финансовый 2 3" xfId="332" xr:uid="{00000000-0005-0000-0000-00005A010000}"/>
    <cellStyle name="Финансовый 2 4" xfId="333" xr:uid="{00000000-0005-0000-0000-00005B010000}"/>
    <cellStyle name="Финансовый 2 5" xfId="334" xr:uid="{00000000-0005-0000-0000-00005C010000}"/>
    <cellStyle name="Финансовый 2 6" xfId="335" xr:uid="{00000000-0005-0000-0000-00005D010000}"/>
    <cellStyle name="Финансовый 2 7" xfId="336" xr:uid="{00000000-0005-0000-0000-00005E010000}"/>
    <cellStyle name="Финансовый 2 8" xfId="337" xr:uid="{00000000-0005-0000-0000-00005F010000}"/>
    <cellStyle name="Финансовый 2 9" xfId="338" xr:uid="{00000000-0005-0000-0000-000060010000}"/>
    <cellStyle name="Финансовый 3" xfId="339" xr:uid="{00000000-0005-0000-0000-000061010000}"/>
    <cellStyle name="Финансовый 3 2" xfId="340" xr:uid="{00000000-0005-0000-0000-000062010000}"/>
    <cellStyle name="Финансовый 4" xfId="341" xr:uid="{00000000-0005-0000-0000-000063010000}"/>
    <cellStyle name="Финансовый 4 2" xfId="342" xr:uid="{00000000-0005-0000-0000-000064010000}"/>
    <cellStyle name="Финансовый 4 3" xfId="343" xr:uid="{00000000-0005-0000-0000-000065010000}"/>
    <cellStyle name="Финансовый 5" xfId="344" xr:uid="{00000000-0005-0000-0000-000066010000}"/>
    <cellStyle name="Финансовый 6" xfId="345" xr:uid="{00000000-0005-0000-0000-000067010000}"/>
    <cellStyle name="Финансовый 7" xfId="346" xr:uid="{00000000-0005-0000-0000-000068010000}"/>
    <cellStyle name="Хороший 2" xfId="347" xr:uid="{00000000-0005-0000-0000-000069010000}"/>
    <cellStyle name="Хороший 3" xfId="348" xr:uid="{00000000-0005-0000-0000-00006A010000}"/>
    <cellStyle name="числовой" xfId="349" xr:uid="{00000000-0005-0000-0000-00006B010000}"/>
    <cellStyle name="Ю" xfId="350" xr:uid="{00000000-0005-0000-0000-00006C010000}"/>
    <cellStyle name="Ю-FreeSet_10" xfId="351" xr:uid="{00000000-0005-0000-0000-00006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0.12\&#1086;&#1088;&#1075;&#1072;&#1085;&#1110;&#1079;&#1072;&#1094;&#1110;&#1081;&#1085;&#1080;&#1081;%20&#1074;&#1110;&#1076;&#1076;&#1110;&#1083;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359"/>
  <sheetViews>
    <sheetView tabSelected="1" zoomScale="70" zoomScaleNormal="70" zoomScaleSheetLayoutView="75" workbookViewId="0"/>
  </sheetViews>
  <sheetFormatPr defaultColWidth="9.109375" defaultRowHeight="18"/>
  <cols>
    <col min="1" max="1" width="84" style="1" customWidth="1"/>
    <col min="2" max="2" width="20.88671875" style="56" customWidth="1"/>
    <col min="3" max="3" width="20.6640625" style="56" customWidth="1"/>
    <col min="4" max="4" width="20.44140625" style="1" customWidth="1"/>
    <col min="5" max="5" width="20.5546875" style="1" customWidth="1"/>
    <col min="6" max="6" width="16" style="1" hidden="1" customWidth="1"/>
    <col min="7" max="7" width="14.6640625" style="1" hidden="1" customWidth="1"/>
    <col min="8" max="8" width="16.5546875" style="1" hidden="1" customWidth="1"/>
    <col min="9" max="9" width="16.33203125" style="1" hidden="1" customWidth="1"/>
    <col min="10" max="10" width="17.33203125" style="1" customWidth="1"/>
    <col min="11" max="11" width="13.5546875" style="1" hidden="1" customWidth="1"/>
    <col min="12" max="12" width="14.5546875" style="1" hidden="1" customWidth="1"/>
    <col min="13" max="14" width="13.5546875" style="1" hidden="1" customWidth="1"/>
    <col min="15" max="15" width="23.6640625" style="1" customWidth="1"/>
    <col min="16" max="16" width="69.33203125" style="1" hidden="1" customWidth="1"/>
    <col min="17" max="17" width="11.33203125" style="1" customWidth="1"/>
    <col min="18" max="16384" width="9.109375" style="1"/>
  </cols>
  <sheetData>
    <row r="1" spans="1:15" ht="30.75" customHeight="1">
      <c r="A1" s="1" t="s">
        <v>152</v>
      </c>
      <c r="E1" s="1" t="s">
        <v>0</v>
      </c>
    </row>
    <row r="2" spans="1:15">
      <c r="E2" s="1" t="s">
        <v>79</v>
      </c>
    </row>
    <row r="3" spans="1:15">
      <c r="E3" s="1" t="s">
        <v>120</v>
      </c>
    </row>
    <row r="4" spans="1:15" ht="12.75" customHeight="1"/>
    <row r="5" spans="1:15" ht="12.75" customHeight="1"/>
    <row r="6" spans="1:15" ht="27" customHeight="1">
      <c r="E6" s="54" t="s">
        <v>1</v>
      </c>
      <c r="F6" s="54"/>
      <c r="G6" s="54"/>
      <c r="H6" s="54"/>
      <c r="I6" s="54"/>
    </row>
    <row r="7" spans="1:15" ht="22.8">
      <c r="A7" s="23"/>
      <c r="E7" s="95" t="s">
        <v>121</v>
      </c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22.8">
      <c r="A8" s="23"/>
      <c r="E8" s="59" t="s">
        <v>151</v>
      </c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25.5" customHeight="1">
      <c r="E9" s="1" t="s">
        <v>150</v>
      </c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ht="27.75" customHeight="1"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5" ht="3.75" customHeight="1">
      <c r="J11" s="64"/>
      <c r="K11" s="64"/>
      <c r="L11" s="64"/>
      <c r="M11" s="64"/>
      <c r="N11" s="64"/>
      <c r="O11" s="64"/>
    </row>
    <row r="12" spans="1:15" ht="20.399999999999999">
      <c r="B12" s="56" t="s">
        <v>71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ht="12" customHeight="1"/>
    <row r="14" spans="1:15" ht="18.75" hidden="1" customHeight="1"/>
    <row r="15" spans="1:15">
      <c r="J15" s="42" t="s">
        <v>2</v>
      </c>
      <c r="K15" s="42"/>
      <c r="L15" s="42"/>
      <c r="M15" s="42"/>
      <c r="N15" s="42"/>
      <c r="O15" s="20" t="s">
        <v>136</v>
      </c>
    </row>
    <row r="16" spans="1:15">
      <c r="J16" s="42" t="s">
        <v>3</v>
      </c>
      <c r="K16" s="42"/>
      <c r="L16" s="42"/>
      <c r="M16" s="42"/>
      <c r="N16" s="42"/>
      <c r="O16" s="84"/>
    </row>
    <row r="17" spans="1:15">
      <c r="J17" s="42" t="s">
        <v>4</v>
      </c>
      <c r="K17" s="42"/>
      <c r="L17" s="42"/>
      <c r="M17" s="42"/>
      <c r="N17" s="42"/>
      <c r="O17" s="20"/>
    </row>
    <row r="18" spans="1:15">
      <c r="J18" s="42" t="s">
        <v>5</v>
      </c>
      <c r="K18" s="42"/>
      <c r="L18" s="42"/>
      <c r="M18" s="42"/>
      <c r="N18" s="42"/>
      <c r="O18" s="20"/>
    </row>
    <row r="19" spans="1:15">
      <c r="E19" s="1" t="s">
        <v>72</v>
      </c>
      <c r="J19" s="111" t="s">
        <v>6</v>
      </c>
      <c r="K19" s="112"/>
      <c r="L19" s="112"/>
      <c r="M19" s="112"/>
      <c r="N19" s="112"/>
      <c r="O19" s="113"/>
    </row>
    <row r="21" spans="1:15" ht="18.75" hidden="1" customHeight="1"/>
    <row r="22" spans="1:15" ht="31.5" customHeight="1">
      <c r="B22" s="103"/>
      <c r="C22" s="103"/>
      <c r="D22" s="103"/>
      <c r="J22" s="104" t="s">
        <v>7</v>
      </c>
      <c r="K22" s="105"/>
      <c r="L22" s="105"/>
      <c r="M22" s="105"/>
      <c r="N22" s="105"/>
      <c r="O22" s="106"/>
    </row>
    <row r="23" spans="1:15" ht="57" customHeight="1">
      <c r="A23" s="81" t="s">
        <v>8</v>
      </c>
      <c r="B23" s="121" t="s">
        <v>124</v>
      </c>
      <c r="C23" s="122"/>
      <c r="D23" s="122"/>
      <c r="E23" s="122"/>
      <c r="F23" s="76"/>
      <c r="G23" s="76"/>
      <c r="H23" s="76"/>
      <c r="I23" s="76"/>
      <c r="J23" s="42" t="s">
        <v>9</v>
      </c>
      <c r="K23" s="42"/>
      <c r="L23" s="42"/>
      <c r="M23" s="42"/>
      <c r="N23" s="42"/>
      <c r="O23" s="42">
        <v>44428038</v>
      </c>
    </row>
    <row r="24" spans="1:15" ht="24" customHeight="1">
      <c r="A24" s="81" t="s">
        <v>10</v>
      </c>
      <c r="B24" s="108" t="s">
        <v>125</v>
      </c>
      <c r="C24" s="109"/>
      <c r="D24" s="109"/>
      <c r="E24" s="43"/>
      <c r="F24" s="43"/>
      <c r="G24" s="43"/>
      <c r="H24" s="43"/>
      <c r="I24" s="43"/>
      <c r="J24" s="42" t="s">
        <v>11</v>
      </c>
      <c r="K24" s="42"/>
      <c r="L24" s="42"/>
      <c r="M24" s="42"/>
      <c r="N24" s="42"/>
      <c r="O24" s="20"/>
    </row>
    <row r="25" spans="1:15" ht="36" customHeight="1">
      <c r="A25" s="81" t="s">
        <v>12</v>
      </c>
      <c r="B25" s="108" t="s">
        <v>126</v>
      </c>
      <c r="C25" s="109"/>
      <c r="D25" s="109"/>
      <c r="E25" s="109"/>
      <c r="F25" s="75"/>
      <c r="G25" s="75"/>
      <c r="H25" s="75"/>
      <c r="I25" s="75"/>
      <c r="J25" s="42" t="s">
        <v>13</v>
      </c>
      <c r="K25" s="42"/>
      <c r="L25" s="42"/>
      <c r="M25" s="42"/>
      <c r="N25" s="42"/>
      <c r="O25" s="44" t="s">
        <v>127</v>
      </c>
    </row>
    <row r="26" spans="1:15" ht="22.5" customHeight="1">
      <c r="A26" s="81" t="s">
        <v>128</v>
      </c>
      <c r="B26" s="108" t="s">
        <v>129</v>
      </c>
      <c r="C26" s="109"/>
      <c r="D26" s="109"/>
      <c r="E26" s="109"/>
      <c r="F26" s="75"/>
      <c r="G26" s="75"/>
      <c r="H26" s="75"/>
      <c r="I26" s="75"/>
      <c r="J26" s="42" t="s">
        <v>14</v>
      </c>
      <c r="K26" s="42"/>
      <c r="L26" s="42"/>
      <c r="M26" s="42"/>
      <c r="N26" s="42"/>
      <c r="O26" s="84"/>
    </row>
    <row r="27" spans="1:15" ht="24" customHeight="1">
      <c r="A27" s="81" t="s">
        <v>15</v>
      </c>
      <c r="B27" s="108" t="s">
        <v>130</v>
      </c>
      <c r="C27" s="109"/>
      <c r="D27" s="109"/>
      <c r="E27" s="109"/>
      <c r="F27" s="75"/>
      <c r="G27" s="75"/>
      <c r="H27" s="75"/>
      <c r="I27" s="75"/>
      <c r="J27" s="42" t="s">
        <v>16</v>
      </c>
      <c r="K27" s="42"/>
      <c r="L27" s="42"/>
      <c r="M27" s="42"/>
      <c r="N27" s="42"/>
      <c r="O27" s="84"/>
    </row>
    <row r="28" spans="1:15" ht="39.75" customHeight="1">
      <c r="A28" s="81" t="s">
        <v>17</v>
      </c>
      <c r="B28" s="108" t="s">
        <v>131</v>
      </c>
      <c r="C28" s="109"/>
      <c r="D28" s="109"/>
      <c r="E28" s="109"/>
      <c r="F28" s="49"/>
      <c r="G28" s="49"/>
      <c r="H28" s="49"/>
      <c r="I28" s="49"/>
      <c r="J28" s="52" t="s">
        <v>18</v>
      </c>
      <c r="K28" s="52"/>
      <c r="L28" s="52"/>
      <c r="M28" s="52"/>
      <c r="N28" s="52"/>
      <c r="O28" s="84" t="s">
        <v>132</v>
      </c>
    </row>
    <row r="29" spans="1:15" ht="39.75" customHeight="1">
      <c r="A29" s="81" t="s">
        <v>19</v>
      </c>
      <c r="B29" s="120" t="s">
        <v>45</v>
      </c>
      <c r="C29" s="120"/>
      <c r="D29" s="120"/>
      <c r="E29" s="114" t="s">
        <v>20</v>
      </c>
      <c r="F29" s="115"/>
      <c r="G29" s="115"/>
      <c r="H29" s="115"/>
      <c r="I29" s="115"/>
      <c r="J29" s="116"/>
      <c r="K29" s="80"/>
      <c r="L29" s="80"/>
      <c r="M29" s="80"/>
      <c r="N29" s="80"/>
      <c r="O29" s="77" t="s">
        <v>136</v>
      </c>
    </row>
    <row r="30" spans="1:15" ht="31.5" customHeight="1">
      <c r="A30" s="81" t="s">
        <v>21</v>
      </c>
      <c r="B30" s="108" t="s">
        <v>133</v>
      </c>
      <c r="C30" s="109"/>
      <c r="D30" s="110"/>
      <c r="E30" s="114" t="s">
        <v>94</v>
      </c>
      <c r="F30" s="115"/>
      <c r="G30" s="115"/>
      <c r="H30" s="115"/>
      <c r="I30" s="115"/>
      <c r="J30" s="116"/>
      <c r="K30" s="80"/>
      <c r="L30" s="80"/>
      <c r="M30" s="80"/>
      <c r="N30" s="80"/>
      <c r="O30" s="3"/>
    </row>
    <row r="31" spans="1:15" ht="22.5" customHeight="1">
      <c r="A31" s="81" t="s">
        <v>22</v>
      </c>
      <c r="B31" s="117">
        <v>48</v>
      </c>
      <c r="C31" s="118"/>
      <c r="D31" s="119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"/>
    </row>
    <row r="32" spans="1:15" ht="25.5" customHeight="1">
      <c r="A32" s="81" t="s">
        <v>23</v>
      </c>
      <c r="B32" s="108" t="s">
        <v>134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10"/>
    </row>
    <row r="33" spans="1:17" ht="23.25" customHeight="1">
      <c r="A33" s="81" t="s">
        <v>24</v>
      </c>
      <c r="B33" s="108" t="s">
        <v>135</v>
      </c>
      <c r="C33" s="109"/>
      <c r="D33" s="109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"/>
    </row>
    <row r="34" spans="1:17" ht="32.25" customHeight="1">
      <c r="A34" s="81" t="s">
        <v>25</v>
      </c>
      <c r="B34" s="121" t="s">
        <v>137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31"/>
    </row>
    <row r="36" spans="1:17" ht="56.25" customHeight="1">
      <c r="A36" s="107" t="s">
        <v>138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7" ht="31.5" customHeight="1">
      <c r="A37" s="129" t="s">
        <v>139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1:17" ht="34.5" customHeight="1">
      <c r="A38" s="130" t="s">
        <v>148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17" ht="17.25" customHeight="1">
      <c r="A39" s="127" t="s">
        <v>140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4"/>
    </row>
    <row r="40" spans="1:17">
      <c r="A40" s="53"/>
      <c r="B40" s="5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 t="s">
        <v>45</v>
      </c>
    </row>
    <row r="41" spans="1:17" ht="23.25" customHeight="1">
      <c r="A41" s="102" t="s">
        <v>26</v>
      </c>
      <c r="B41" s="96" t="s">
        <v>27</v>
      </c>
      <c r="C41" s="96" t="s">
        <v>103</v>
      </c>
      <c r="D41" s="96" t="s">
        <v>145</v>
      </c>
      <c r="E41" s="96" t="s">
        <v>141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 t="s">
        <v>28</v>
      </c>
    </row>
    <row r="42" spans="1:17" ht="98.25" customHeight="1">
      <c r="A42" s="102"/>
      <c r="B42" s="96"/>
      <c r="C42" s="96"/>
      <c r="D42" s="96"/>
      <c r="E42" s="6" t="s">
        <v>142</v>
      </c>
      <c r="F42" s="6">
        <v>1</v>
      </c>
      <c r="G42" s="6">
        <v>2</v>
      </c>
      <c r="H42" s="6">
        <v>3</v>
      </c>
      <c r="I42" s="6">
        <v>4</v>
      </c>
      <c r="J42" s="6" t="s">
        <v>143</v>
      </c>
      <c r="K42" s="6">
        <v>1</v>
      </c>
      <c r="L42" s="6">
        <v>2</v>
      </c>
      <c r="M42" s="6">
        <v>3</v>
      </c>
      <c r="N42" s="6">
        <v>4</v>
      </c>
      <c r="O42" s="6" t="s">
        <v>144</v>
      </c>
      <c r="P42" s="96"/>
    </row>
    <row r="43" spans="1:17" ht="18" customHeight="1">
      <c r="A43" s="84">
        <v>1</v>
      </c>
      <c r="B43" s="77">
        <v>2</v>
      </c>
      <c r="C43" s="77">
        <v>3</v>
      </c>
      <c r="D43" s="77">
        <v>4</v>
      </c>
      <c r="E43" s="77">
        <v>6</v>
      </c>
      <c r="F43" s="77"/>
      <c r="G43" s="77"/>
      <c r="H43" s="77"/>
      <c r="I43" s="77"/>
      <c r="J43" s="77">
        <v>8</v>
      </c>
      <c r="K43" s="77"/>
      <c r="L43" s="77"/>
      <c r="M43" s="77"/>
      <c r="N43" s="77"/>
      <c r="O43" s="77">
        <v>9</v>
      </c>
      <c r="P43" s="77">
        <v>10</v>
      </c>
    </row>
    <row r="44" spans="1:17" ht="35.25" customHeight="1">
      <c r="A44" s="123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/>
      <c r="P44" s="77"/>
    </row>
    <row r="45" spans="1:17" s="54" customFormat="1" ht="31.5" hidden="1" customHeight="1">
      <c r="A45" s="126" t="s">
        <v>30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</row>
    <row r="46" spans="1:17" s="54" customFormat="1" ht="31.5" customHeight="1">
      <c r="A46" s="78" t="s">
        <v>114</v>
      </c>
      <c r="B46" s="86">
        <v>100</v>
      </c>
      <c r="C46" s="87">
        <f>C47+C48+C54+C55+C56+C57+C4+C49+C61</f>
        <v>166.21</v>
      </c>
      <c r="D46" s="87">
        <f>D47+D48+D54+D55+D56+D57+D4+D49+D61</f>
        <v>7475.5</v>
      </c>
      <c r="E46" s="87">
        <f t="shared" ref="E46:I46" si="0">E47+E48+E54+E55+E56+E57+E4+E49+E61</f>
        <v>15171.707</v>
      </c>
      <c r="F46" s="87">
        <f t="shared" si="0"/>
        <v>14500.71</v>
      </c>
      <c r="G46" s="87">
        <f t="shared" si="0"/>
        <v>15171.707</v>
      </c>
      <c r="H46" s="87">
        <f t="shared" si="0"/>
        <v>8455.64</v>
      </c>
      <c r="I46" s="87">
        <f t="shared" si="0"/>
        <v>11464.307000000001</v>
      </c>
      <c r="J46" s="87">
        <f>J47+J48+J54+J55+J56+J57+J4+J49+J61</f>
        <v>4424.2</v>
      </c>
      <c r="K46" s="87">
        <f t="shared" ref="K46:N46" si="1">K47+K48+K54+K55+K56+K57+K4+K49+K61</f>
        <v>3051.3</v>
      </c>
      <c r="L46" s="87">
        <f>L47+L48+L54+L55+L56+L57+L4+L49+L61</f>
        <v>4424.2</v>
      </c>
      <c r="M46" s="87">
        <f t="shared" si="1"/>
        <v>0</v>
      </c>
      <c r="N46" s="87">
        <f t="shared" si="1"/>
        <v>0</v>
      </c>
      <c r="O46" s="48">
        <f>ROUND(J46/E46*100,1)</f>
        <v>29.2</v>
      </c>
      <c r="P46" s="78"/>
      <c r="Q46" s="24"/>
    </row>
    <row r="47" spans="1:17" s="54" customFormat="1" ht="27" customHeight="1">
      <c r="A47" s="82" t="s">
        <v>80</v>
      </c>
      <c r="B47" s="77">
        <v>101</v>
      </c>
      <c r="C47" s="34">
        <v>0</v>
      </c>
      <c r="D47" s="62"/>
      <c r="E47" s="85"/>
      <c r="F47" s="85"/>
      <c r="G47" s="85"/>
      <c r="H47" s="85"/>
      <c r="I47" s="85"/>
      <c r="J47" s="82"/>
      <c r="K47" s="82"/>
      <c r="L47" s="82"/>
      <c r="M47" s="82"/>
      <c r="N47" s="82"/>
      <c r="O47" s="48"/>
      <c r="P47" s="78"/>
      <c r="Q47" s="24"/>
    </row>
    <row r="48" spans="1:17" s="54" customFormat="1" ht="35.25" customHeight="1">
      <c r="A48" s="82" t="s">
        <v>70</v>
      </c>
      <c r="B48" s="77">
        <v>102</v>
      </c>
      <c r="C48" s="65"/>
      <c r="D48" s="62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48"/>
      <c r="P48" s="78"/>
      <c r="Q48" s="24"/>
    </row>
    <row r="49" spans="1:17" s="54" customFormat="1" ht="38.25" customHeight="1">
      <c r="A49" s="48" t="s">
        <v>115</v>
      </c>
      <c r="B49" s="47">
        <v>103</v>
      </c>
      <c r="C49" s="69">
        <v>166.21</v>
      </c>
      <c r="D49" s="69">
        <f>K49+L49+M49+N49</f>
        <v>1823.3</v>
      </c>
      <c r="E49" s="69">
        <f>G49</f>
        <v>11204.808000000001</v>
      </c>
      <c r="F49" s="69">
        <v>12533.177</v>
      </c>
      <c r="G49" s="61">
        <v>11204.808000000001</v>
      </c>
      <c r="H49" s="61">
        <v>4576.6899999999996</v>
      </c>
      <c r="I49" s="61">
        <v>7897.7860000000001</v>
      </c>
      <c r="J49" s="69">
        <f>L49</f>
        <v>1025.5999999999999</v>
      </c>
      <c r="K49" s="69">
        <v>797.7</v>
      </c>
      <c r="L49" s="69">
        <f>739.7+1083.6-K49</f>
        <v>1025.5999999999999</v>
      </c>
      <c r="M49" s="69"/>
      <c r="N49" s="69"/>
      <c r="O49" s="48">
        <f>ROUND(J49/E49*100,1)</f>
        <v>9.1999999999999993</v>
      </c>
      <c r="P49" s="78"/>
      <c r="Q49" s="24"/>
    </row>
    <row r="50" spans="1:17" s="54" customFormat="1" ht="38.25" customHeight="1">
      <c r="A50" s="48" t="s">
        <v>73</v>
      </c>
      <c r="B50" s="47">
        <v>104</v>
      </c>
      <c r="C50" s="34"/>
      <c r="D50" s="34">
        <f t="shared" ref="D50:D71" si="2">K50+L50+M50+N50</f>
        <v>0</v>
      </c>
      <c r="E50" s="34">
        <f t="shared" ref="E50:E70" si="3">F50</f>
        <v>0</v>
      </c>
      <c r="F50" s="34"/>
      <c r="G50" s="34"/>
      <c r="H50" s="34"/>
      <c r="I50" s="34"/>
      <c r="J50" s="69">
        <f t="shared" ref="J50:J69" si="4">L50</f>
        <v>0</v>
      </c>
      <c r="K50" s="34"/>
      <c r="L50" s="34"/>
      <c r="M50" s="34"/>
      <c r="N50" s="34"/>
      <c r="O50" s="48"/>
      <c r="P50" s="78"/>
      <c r="Q50" s="24"/>
    </row>
    <row r="51" spans="1:17" s="54" customFormat="1" ht="28.5" customHeight="1">
      <c r="A51" s="61" t="s">
        <v>68</v>
      </c>
      <c r="B51" s="16">
        <v>105</v>
      </c>
      <c r="C51" s="65"/>
      <c r="D51" s="34">
        <f t="shared" si="2"/>
        <v>0</v>
      </c>
      <c r="E51" s="34">
        <f t="shared" si="3"/>
        <v>0</v>
      </c>
      <c r="F51" s="34"/>
      <c r="G51" s="34"/>
      <c r="H51" s="34"/>
      <c r="I51" s="34"/>
      <c r="J51" s="69">
        <f t="shared" si="4"/>
        <v>0</v>
      </c>
      <c r="K51" s="34"/>
      <c r="L51" s="34"/>
      <c r="M51" s="61"/>
      <c r="N51" s="61"/>
      <c r="O51" s="48"/>
      <c r="P51" s="78"/>
      <c r="Q51" s="24"/>
    </row>
    <row r="52" spans="1:17" s="54" customFormat="1" ht="28.5" customHeight="1">
      <c r="A52" s="61" t="s">
        <v>69</v>
      </c>
      <c r="B52" s="16">
        <v>106</v>
      </c>
      <c r="C52" s="65"/>
      <c r="D52" s="34">
        <f t="shared" si="2"/>
        <v>0</v>
      </c>
      <c r="E52" s="34">
        <f t="shared" si="3"/>
        <v>0</v>
      </c>
      <c r="F52" s="34"/>
      <c r="G52" s="34"/>
      <c r="H52" s="34"/>
      <c r="I52" s="34"/>
      <c r="J52" s="69">
        <f t="shared" si="4"/>
        <v>0</v>
      </c>
      <c r="K52" s="34"/>
      <c r="L52" s="34"/>
      <c r="M52" s="61"/>
      <c r="N52" s="61"/>
      <c r="O52" s="48"/>
      <c r="P52" s="78"/>
      <c r="Q52" s="24"/>
    </row>
    <row r="53" spans="1:17" s="54" customFormat="1" ht="28.5" customHeight="1">
      <c r="A53" s="61" t="s">
        <v>78</v>
      </c>
      <c r="B53" s="16">
        <v>107</v>
      </c>
      <c r="C53" s="65"/>
      <c r="D53" s="34">
        <f t="shared" si="2"/>
        <v>0</v>
      </c>
      <c r="E53" s="34">
        <f t="shared" si="3"/>
        <v>0</v>
      </c>
      <c r="F53" s="34"/>
      <c r="G53" s="34"/>
      <c r="H53" s="34"/>
      <c r="I53" s="34"/>
      <c r="J53" s="69">
        <f t="shared" si="4"/>
        <v>0</v>
      </c>
      <c r="K53" s="34"/>
      <c r="L53" s="34"/>
      <c r="M53" s="61"/>
      <c r="N53" s="61"/>
      <c r="O53" s="48"/>
      <c r="P53" s="78"/>
      <c r="Q53" s="24"/>
    </row>
    <row r="54" spans="1:17" s="54" customFormat="1" ht="28.5" customHeight="1">
      <c r="A54" s="62" t="s">
        <v>64</v>
      </c>
      <c r="B54" s="63">
        <v>108</v>
      </c>
      <c r="C54" s="69">
        <v>0</v>
      </c>
      <c r="D54" s="69">
        <f t="shared" si="2"/>
        <v>5640.2</v>
      </c>
      <c r="E54" s="69">
        <f>G54</f>
        <v>3966.8989999999999</v>
      </c>
      <c r="F54" s="69">
        <v>1967.5329999999999</v>
      </c>
      <c r="G54" s="61">
        <v>3966.8989999999999</v>
      </c>
      <c r="H54" s="61">
        <v>3878.95</v>
      </c>
      <c r="I54" s="61">
        <v>3566.5209999999997</v>
      </c>
      <c r="J54" s="69">
        <f t="shared" si="4"/>
        <v>3386.6</v>
      </c>
      <c r="K54" s="69">
        <v>2253.6</v>
      </c>
      <c r="L54" s="69">
        <f>5640.2-2253.6</f>
        <v>3386.6</v>
      </c>
      <c r="M54" s="69"/>
      <c r="N54" s="69"/>
      <c r="O54" s="48">
        <f t="shared" ref="O54:O71" si="5">ROUND(J54/E54*100,1)</f>
        <v>85.4</v>
      </c>
      <c r="P54" s="7"/>
      <c r="Q54" s="24"/>
    </row>
    <row r="55" spans="1:17" s="54" customFormat="1" ht="28.5" customHeight="1">
      <c r="A55" s="82" t="s">
        <v>47</v>
      </c>
      <c r="B55" s="16">
        <v>109</v>
      </c>
      <c r="C55" s="34"/>
      <c r="D55" s="34">
        <f t="shared" si="2"/>
        <v>0</v>
      </c>
      <c r="E55" s="34">
        <f t="shared" si="3"/>
        <v>0</v>
      </c>
      <c r="F55" s="34"/>
      <c r="G55" s="34"/>
      <c r="H55" s="34"/>
      <c r="I55" s="34"/>
      <c r="J55" s="69">
        <f t="shared" si="4"/>
        <v>0</v>
      </c>
      <c r="K55" s="34"/>
      <c r="L55" s="34"/>
      <c r="M55" s="34"/>
      <c r="N55" s="34"/>
      <c r="O55" s="48"/>
      <c r="P55" s="7"/>
      <c r="Q55" s="24"/>
    </row>
    <row r="56" spans="1:17" s="54" customFormat="1" ht="27" customHeight="1">
      <c r="A56" s="82" t="s">
        <v>67</v>
      </c>
      <c r="B56" s="16">
        <v>110</v>
      </c>
      <c r="C56" s="34"/>
      <c r="D56" s="34">
        <f t="shared" si="2"/>
        <v>0</v>
      </c>
      <c r="E56" s="34">
        <f t="shared" si="3"/>
        <v>0</v>
      </c>
      <c r="F56" s="34"/>
      <c r="G56" s="34"/>
      <c r="H56" s="34"/>
      <c r="I56" s="34"/>
      <c r="J56" s="69">
        <f t="shared" si="4"/>
        <v>0</v>
      </c>
      <c r="K56" s="34"/>
      <c r="L56" s="34"/>
      <c r="M56" s="34"/>
      <c r="N56" s="34"/>
      <c r="O56" s="48"/>
      <c r="P56" s="7"/>
      <c r="Q56" s="24"/>
    </row>
    <row r="57" spans="1:17" s="54" customFormat="1" ht="25.5" hidden="1" customHeight="1">
      <c r="A57" s="61"/>
      <c r="B57" s="16"/>
      <c r="C57" s="34"/>
      <c r="D57" s="34">
        <f t="shared" si="2"/>
        <v>0</v>
      </c>
      <c r="E57" s="34">
        <f t="shared" si="3"/>
        <v>0</v>
      </c>
      <c r="F57" s="34"/>
      <c r="G57" s="34"/>
      <c r="H57" s="34"/>
      <c r="I57" s="34"/>
      <c r="J57" s="69">
        <f t="shared" si="4"/>
        <v>0</v>
      </c>
      <c r="K57" s="34"/>
      <c r="L57" s="34"/>
      <c r="M57" s="34"/>
      <c r="N57" s="34"/>
      <c r="O57" s="48" t="e">
        <f t="shared" si="5"/>
        <v>#DIV/0!</v>
      </c>
      <c r="P57" s="7"/>
      <c r="Q57" s="24"/>
    </row>
    <row r="58" spans="1:17" s="54" customFormat="1" ht="26.25" hidden="1" customHeight="1">
      <c r="A58" s="15"/>
      <c r="B58" s="16"/>
      <c r="C58" s="34"/>
      <c r="D58" s="34">
        <f t="shared" si="2"/>
        <v>0</v>
      </c>
      <c r="E58" s="34">
        <f t="shared" si="3"/>
        <v>0</v>
      </c>
      <c r="F58" s="34"/>
      <c r="G58" s="34"/>
      <c r="H58" s="34"/>
      <c r="I58" s="34"/>
      <c r="J58" s="69">
        <f t="shared" si="4"/>
        <v>0</v>
      </c>
      <c r="K58" s="34"/>
      <c r="L58" s="34"/>
      <c r="M58" s="34"/>
      <c r="N58" s="34"/>
      <c r="O58" s="48" t="e">
        <f t="shared" si="5"/>
        <v>#DIV/0!</v>
      </c>
      <c r="P58" s="7"/>
      <c r="Q58" s="24"/>
    </row>
    <row r="59" spans="1:17" s="54" customFormat="1" ht="27" hidden="1" customHeight="1">
      <c r="A59" s="15"/>
      <c r="B59" s="16"/>
      <c r="C59" s="34"/>
      <c r="D59" s="34">
        <f t="shared" si="2"/>
        <v>0</v>
      </c>
      <c r="E59" s="34">
        <f t="shared" si="3"/>
        <v>0</v>
      </c>
      <c r="F59" s="34"/>
      <c r="G59" s="34"/>
      <c r="H59" s="34"/>
      <c r="I59" s="34"/>
      <c r="J59" s="69">
        <f t="shared" si="4"/>
        <v>0</v>
      </c>
      <c r="K59" s="34"/>
      <c r="L59" s="34"/>
      <c r="M59" s="34"/>
      <c r="N59" s="34"/>
      <c r="O59" s="48" t="e">
        <f t="shared" si="5"/>
        <v>#DIV/0!</v>
      </c>
      <c r="P59" s="7"/>
      <c r="Q59" s="24"/>
    </row>
    <row r="60" spans="1:17" s="54" customFormat="1" ht="27" hidden="1" customHeight="1">
      <c r="A60" s="15"/>
      <c r="B60" s="16"/>
      <c r="C60" s="34"/>
      <c r="D60" s="34">
        <f t="shared" si="2"/>
        <v>0</v>
      </c>
      <c r="E60" s="34">
        <f t="shared" si="3"/>
        <v>0</v>
      </c>
      <c r="F60" s="34"/>
      <c r="G60" s="34"/>
      <c r="H60" s="34"/>
      <c r="I60" s="34"/>
      <c r="J60" s="69">
        <f t="shared" si="4"/>
        <v>0</v>
      </c>
      <c r="K60" s="34"/>
      <c r="L60" s="34"/>
      <c r="M60" s="34"/>
      <c r="N60" s="34"/>
      <c r="O60" s="48" t="e">
        <f t="shared" si="5"/>
        <v>#DIV/0!</v>
      </c>
      <c r="P60" s="7"/>
      <c r="Q60" s="24"/>
    </row>
    <row r="61" spans="1:17" s="54" customFormat="1" ht="27" customHeight="1">
      <c r="A61" s="61" t="s">
        <v>149</v>
      </c>
      <c r="B61" s="16">
        <v>111</v>
      </c>
      <c r="C61" s="34"/>
      <c r="D61" s="34">
        <f t="shared" si="2"/>
        <v>12</v>
      </c>
      <c r="E61" s="34">
        <f t="shared" si="3"/>
        <v>0</v>
      </c>
      <c r="F61" s="34"/>
      <c r="G61" s="34"/>
      <c r="H61" s="34"/>
      <c r="I61" s="34"/>
      <c r="J61" s="69">
        <f t="shared" si="4"/>
        <v>12</v>
      </c>
      <c r="K61" s="34"/>
      <c r="L61" s="34">
        <v>12</v>
      </c>
      <c r="M61" s="34"/>
      <c r="N61" s="34"/>
      <c r="O61" s="48" t="e">
        <f t="shared" si="5"/>
        <v>#DIV/0!</v>
      </c>
      <c r="P61" s="7"/>
      <c r="Q61" s="24"/>
    </row>
    <row r="62" spans="1:17" s="54" customFormat="1" ht="27" hidden="1" customHeight="1">
      <c r="A62" s="61" t="s">
        <v>65</v>
      </c>
      <c r="B62" s="16">
        <v>112</v>
      </c>
      <c r="C62" s="34"/>
      <c r="D62" s="34">
        <f t="shared" si="2"/>
        <v>0</v>
      </c>
      <c r="E62" s="34">
        <f t="shared" si="3"/>
        <v>0</v>
      </c>
      <c r="F62" s="34"/>
      <c r="G62" s="34"/>
      <c r="H62" s="34"/>
      <c r="I62" s="34"/>
      <c r="J62" s="69">
        <f t="shared" si="4"/>
        <v>0</v>
      </c>
      <c r="K62" s="34"/>
      <c r="L62" s="34"/>
      <c r="M62" s="34"/>
      <c r="N62" s="34"/>
      <c r="O62" s="48" t="e">
        <f t="shared" si="5"/>
        <v>#DIV/0!</v>
      </c>
      <c r="P62" s="7"/>
      <c r="Q62" s="24"/>
    </row>
    <row r="63" spans="1:17" s="54" customFormat="1" ht="27" hidden="1" customHeight="1">
      <c r="A63" s="61" t="s">
        <v>66</v>
      </c>
      <c r="B63" s="16">
        <v>113</v>
      </c>
      <c r="C63" s="34"/>
      <c r="D63" s="34">
        <f t="shared" si="2"/>
        <v>0</v>
      </c>
      <c r="E63" s="34">
        <f t="shared" si="3"/>
        <v>0</v>
      </c>
      <c r="F63" s="34"/>
      <c r="G63" s="34"/>
      <c r="H63" s="34"/>
      <c r="I63" s="34"/>
      <c r="J63" s="69">
        <f t="shared" si="4"/>
        <v>0</v>
      </c>
      <c r="K63" s="34"/>
      <c r="L63" s="34"/>
      <c r="M63" s="34"/>
      <c r="N63" s="34"/>
      <c r="O63" s="48" t="e">
        <f t="shared" si="5"/>
        <v>#DIV/0!</v>
      </c>
      <c r="P63" s="7"/>
      <c r="Q63" s="24"/>
    </row>
    <row r="64" spans="1:17" s="54" customFormat="1" ht="27" customHeight="1">
      <c r="A64" s="15" t="s">
        <v>95</v>
      </c>
      <c r="B64" s="16">
        <v>112</v>
      </c>
      <c r="C64" s="34"/>
      <c r="D64" s="34">
        <f t="shared" si="2"/>
        <v>0</v>
      </c>
      <c r="E64" s="34">
        <f t="shared" si="3"/>
        <v>0</v>
      </c>
      <c r="F64" s="34"/>
      <c r="G64" s="34"/>
      <c r="H64" s="34"/>
      <c r="I64" s="34"/>
      <c r="J64" s="69">
        <f t="shared" si="4"/>
        <v>0</v>
      </c>
      <c r="K64" s="34"/>
      <c r="L64" s="34"/>
      <c r="M64" s="34"/>
      <c r="N64" s="34"/>
      <c r="O64" s="48"/>
      <c r="P64" s="7"/>
      <c r="Q64" s="24"/>
    </row>
    <row r="65" spans="1:17" s="54" customFormat="1" ht="27" customHeight="1">
      <c r="A65" s="15" t="s">
        <v>97</v>
      </c>
      <c r="B65" s="16">
        <v>113</v>
      </c>
      <c r="C65" s="34"/>
      <c r="D65" s="34">
        <f t="shared" si="2"/>
        <v>0</v>
      </c>
      <c r="E65" s="34">
        <f t="shared" si="3"/>
        <v>0</v>
      </c>
      <c r="F65" s="34"/>
      <c r="G65" s="34"/>
      <c r="H65" s="34"/>
      <c r="I65" s="34"/>
      <c r="J65" s="69">
        <f t="shared" si="4"/>
        <v>0</v>
      </c>
      <c r="K65" s="34"/>
      <c r="L65" s="34"/>
      <c r="M65" s="34"/>
      <c r="N65" s="34"/>
      <c r="O65" s="48"/>
      <c r="P65" s="7"/>
      <c r="Q65" s="24"/>
    </row>
    <row r="66" spans="1:17" s="54" customFormat="1" ht="27" hidden="1" customHeight="1">
      <c r="A66" s="15" t="s">
        <v>65</v>
      </c>
      <c r="B66" s="16">
        <v>114</v>
      </c>
      <c r="C66" s="34"/>
      <c r="D66" s="34">
        <f t="shared" si="2"/>
        <v>0</v>
      </c>
      <c r="E66" s="34">
        <f t="shared" si="3"/>
        <v>0</v>
      </c>
      <c r="F66" s="34"/>
      <c r="G66" s="34"/>
      <c r="H66" s="34"/>
      <c r="I66" s="34"/>
      <c r="J66" s="69">
        <f t="shared" si="4"/>
        <v>0</v>
      </c>
      <c r="K66" s="34"/>
      <c r="L66" s="34"/>
      <c r="M66" s="34"/>
      <c r="N66" s="34"/>
      <c r="O66" s="48"/>
      <c r="P66" s="7"/>
      <c r="Q66" s="24"/>
    </row>
    <row r="67" spans="1:17" s="54" customFormat="1" ht="27" customHeight="1">
      <c r="A67" s="15" t="s">
        <v>66</v>
      </c>
      <c r="B67" s="16">
        <v>114</v>
      </c>
      <c r="C67" s="34"/>
      <c r="D67" s="34">
        <f t="shared" si="2"/>
        <v>0</v>
      </c>
      <c r="E67" s="34">
        <f t="shared" si="3"/>
        <v>0</v>
      </c>
      <c r="F67" s="34"/>
      <c r="G67" s="34"/>
      <c r="H67" s="34"/>
      <c r="I67" s="34"/>
      <c r="J67" s="69">
        <f t="shared" si="4"/>
        <v>0</v>
      </c>
      <c r="K67" s="34"/>
      <c r="L67" s="34"/>
      <c r="M67" s="34"/>
      <c r="N67" s="34"/>
      <c r="O67" s="48"/>
      <c r="P67" s="7"/>
      <c r="Q67" s="24"/>
    </row>
    <row r="68" spans="1:17" s="54" customFormat="1" ht="27" hidden="1" customHeight="1">
      <c r="A68" s="61" t="s">
        <v>96</v>
      </c>
      <c r="B68" s="16">
        <v>113</v>
      </c>
      <c r="C68" s="34"/>
      <c r="D68" s="34">
        <f t="shared" si="2"/>
        <v>0</v>
      </c>
      <c r="E68" s="34">
        <f t="shared" si="3"/>
        <v>0</v>
      </c>
      <c r="F68" s="34"/>
      <c r="G68" s="34"/>
      <c r="H68" s="34"/>
      <c r="I68" s="34"/>
      <c r="J68" s="69">
        <f t="shared" si="4"/>
        <v>0</v>
      </c>
      <c r="K68" s="34"/>
      <c r="L68" s="34"/>
      <c r="M68" s="34"/>
      <c r="N68" s="34"/>
      <c r="O68" s="48"/>
      <c r="P68" s="7"/>
      <c r="Q68" s="24"/>
    </row>
    <row r="69" spans="1:17" s="54" customFormat="1" ht="27" hidden="1" customHeight="1">
      <c r="A69" s="61" t="s">
        <v>66</v>
      </c>
      <c r="B69" s="16">
        <v>114</v>
      </c>
      <c r="C69" s="34"/>
      <c r="D69" s="34">
        <f t="shared" si="2"/>
        <v>0</v>
      </c>
      <c r="E69" s="34">
        <f t="shared" si="3"/>
        <v>0</v>
      </c>
      <c r="F69" s="34"/>
      <c r="G69" s="34"/>
      <c r="H69" s="34"/>
      <c r="I69" s="34"/>
      <c r="J69" s="69">
        <f t="shared" si="4"/>
        <v>0</v>
      </c>
      <c r="K69" s="34"/>
      <c r="L69" s="34"/>
      <c r="M69" s="34"/>
      <c r="N69" s="34"/>
      <c r="O69" s="48"/>
      <c r="P69" s="7"/>
      <c r="Q69" s="24"/>
    </row>
    <row r="70" spans="1:17" s="54" customFormat="1" ht="26.25" customHeight="1">
      <c r="A70" s="61" t="s">
        <v>62</v>
      </c>
      <c r="B70" s="16">
        <v>120</v>
      </c>
      <c r="C70" s="34"/>
      <c r="D70" s="34">
        <f t="shared" si="2"/>
        <v>814.1</v>
      </c>
      <c r="E70" s="34">
        <f t="shared" si="3"/>
        <v>0</v>
      </c>
      <c r="F70" s="34"/>
      <c r="G70" s="34"/>
      <c r="H70" s="34"/>
      <c r="I70" s="34"/>
      <c r="J70" s="34">
        <f>L70</f>
        <v>739.7</v>
      </c>
      <c r="K70" s="34">
        <v>74.400000000000006</v>
      </c>
      <c r="L70" s="34">
        <v>739.7</v>
      </c>
      <c r="M70" s="34"/>
      <c r="N70" s="34"/>
      <c r="O70" s="48"/>
      <c r="P70" s="7"/>
      <c r="Q70" s="24"/>
    </row>
    <row r="71" spans="1:17" s="54" customFormat="1" ht="24.75" customHeight="1">
      <c r="A71" s="88" t="s">
        <v>87</v>
      </c>
      <c r="B71" s="16">
        <v>125</v>
      </c>
      <c r="C71" s="34">
        <f>C54+C55+C56+C61</f>
        <v>0</v>
      </c>
      <c r="D71" s="34">
        <f t="shared" si="2"/>
        <v>5640.2</v>
      </c>
      <c r="E71" s="34">
        <f>G71</f>
        <v>3966.8989999999999</v>
      </c>
      <c r="F71" s="34">
        <f>F54</f>
        <v>1967.5329999999999</v>
      </c>
      <c r="G71" s="34">
        <f t="shared" ref="G71:I71" si="6">G54</f>
        <v>3966.8989999999999</v>
      </c>
      <c r="H71" s="34">
        <f t="shared" si="6"/>
        <v>3878.95</v>
      </c>
      <c r="I71" s="34">
        <f t="shared" si="6"/>
        <v>3566.5209999999997</v>
      </c>
      <c r="J71" s="34">
        <f>L71</f>
        <v>3386.6</v>
      </c>
      <c r="K71" s="34">
        <f>K54</f>
        <v>2253.6</v>
      </c>
      <c r="L71" s="34">
        <f t="shared" ref="L71:N71" si="7">L54</f>
        <v>3386.6</v>
      </c>
      <c r="M71" s="34">
        <f t="shared" si="7"/>
        <v>0</v>
      </c>
      <c r="N71" s="34">
        <f t="shared" si="7"/>
        <v>0</v>
      </c>
      <c r="O71" s="48">
        <f t="shared" si="5"/>
        <v>85.4</v>
      </c>
      <c r="P71" s="7"/>
      <c r="Q71" s="24"/>
    </row>
    <row r="72" spans="1:17" customFormat="1" ht="11.25" customHeight="1">
      <c r="A72" s="88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Q72" s="24"/>
    </row>
    <row r="73" spans="1:17" ht="30" customHeight="1">
      <c r="A73" s="83" t="s">
        <v>82</v>
      </c>
      <c r="B73" s="16">
        <v>130</v>
      </c>
      <c r="C73" s="35">
        <f>C74+C81+C82+C84+C85+C86+C87+C88+C95+C96+C97+C98</f>
        <v>-166.21</v>
      </c>
      <c r="D73" s="35">
        <f t="shared" ref="D73:O73" si="8">D74+D81+D82+D84+D85+D86+D87+D88+D95+D96+D97+D98</f>
        <v>-8711.1</v>
      </c>
      <c r="E73" s="35">
        <f>E74+E81+E82+E84+E85+E86+E87+E88+E95+E96+E97+E98</f>
        <v>-14618.479999999998</v>
      </c>
      <c r="F73" s="35">
        <f t="shared" si="8"/>
        <v>-12670.57</v>
      </c>
      <c r="G73" s="35">
        <f>G74+G81+G82+G84+G85+G86+G87+G88+G95+G96+G97+G98</f>
        <v>-14618.479999999998</v>
      </c>
      <c r="H73" s="35">
        <f t="shared" si="8"/>
        <v>-10164.879999999999</v>
      </c>
      <c r="I73" s="35">
        <f t="shared" si="8"/>
        <v>-12108.37</v>
      </c>
      <c r="J73" s="35">
        <f t="shared" si="8"/>
        <v>-6264.2000000000007</v>
      </c>
      <c r="K73" s="35">
        <f>K74+K81+K82+K84+K85+K86+K87+K88+K95+K96+K97+K98</f>
        <v>-2446.8999999999996</v>
      </c>
      <c r="L73" s="35">
        <f t="shared" si="8"/>
        <v>-6264.2000000000007</v>
      </c>
      <c r="M73" s="35">
        <f t="shared" si="8"/>
        <v>0</v>
      </c>
      <c r="N73" s="35">
        <f t="shared" si="8"/>
        <v>0</v>
      </c>
      <c r="O73" s="35">
        <f t="shared" si="8"/>
        <v>2112.5</v>
      </c>
      <c r="P73" s="7"/>
      <c r="Q73" s="24"/>
    </row>
    <row r="74" spans="1:17" ht="27" customHeight="1">
      <c r="A74" s="82" t="s">
        <v>118</v>
      </c>
      <c r="B74" s="16">
        <v>140</v>
      </c>
      <c r="C74" s="69">
        <f>C79+C80</f>
        <v>-132.02000000000001</v>
      </c>
      <c r="D74" s="69">
        <f t="shared" ref="D74:L74" si="9">D79+D80</f>
        <v>-3369.1000000000004</v>
      </c>
      <c r="E74" s="69">
        <f t="shared" si="9"/>
        <v>-3989.94</v>
      </c>
      <c r="F74" s="69">
        <v>-1329.98</v>
      </c>
      <c r="G74" s="69">
        <v>-3989.94</v>
      </c>
      <c r="H74" s="69">
        <v>-3989.94</v>
      </c>
      <c r="I74" s="69">
        <v>-3989.9400000000014</v>
      </c>
      <c r="J74" s="69">
        <f t="shared" si="9"/>
        <v>-2507.8000000000002</v>
      </c>
      <c r="K74" s="69">
        <f t="shared" si="9"/>
        <v>-861.3</v>
      </c>
      <c r="L74" s="69">
        <f t="shared" si="9"/>
        <v>-2507.8000000000002</v>
      </c>
      <c r="M74" s="69"/>
      <c r="N74" s="69"/>
      <c r="O74" s="48">
        <f t="shared" ref="O74:O98" si="10">ROUND(J74/E74*100,1)</f>
        <v>62.9</v>
      </c>
      <c r="P74" s="7"/>
      <c r="Q74" s="24"/>
    </row>
    <row r="75" spans="1:17" ht="22.5" hidden="1" customHeight="1">
      <c r="A75" s="82" t="s">
        <v>83</v>
      </c>
      <c r="B75" s="16">
        <v>141</v>
      </c>
      <c r="C75" s="72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 t="e">
        <f t="shared" si="10"/>
        <v>#DIV/0!</v>
      </c>
      <c r="P75" s="7"/>
      <c r="Q75" s="24"/>
    </row>
    <row r="76" spans="1:17" ht="24.75" hidden="1" customHeight="1">
      <c r="A76" s="82" t="s">
        <v>84</v>
      </c>
      <c r="B76" s="16">
        <v>142</v>
      </c>
      <c r="C76" s="72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 t="e">
        <f t="shared" si="10"/>
        <v>#DIV/0!</v>
      </c>
      <c r="P76" s="7"/>
      <c r="Q76" s="24"/>
    </row>
    <row r="77" spans="1:17" ht="23.25" hidden="1" customHeight="1">
      <c r="A77" s="82" t="s">
        <v>85</v>
      </c>
      <c r="B77" s="16">
        <v>143</v>
      </c>
      <c r="C77" s="72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 t="e">
        <f t="shared" si="10"/>
        <v>#DIV/0!</v>
      </c>
      <c r="P77" s="7"/>
      <c r="Q77" s="24"/>
    </row>
    <row r="78" spans="1:17" ht="24" hidden="1" customHeight="1">
      <c r="A78" s="82" t="s">
        <v>86</v>
      </c>
      <c r="B78" s="16">
        <v>144</v>
      </c>
      <c r="C78" s="72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 t="e">
        <f t="shared" si="10"/>
        <v>#DIV/0!</v>
      </c>
      <c r="P78" s="7"/>
      <c r="Q78" s="24"/>
    </row>
    <row r="79" spans="1:17" ht="24" customHeight="1">
      <c r="A79" s="8" t="s">
        <v>53</v>
      </c>
      <c r="B79" s="30" t="s">
        <v>111</v>
      </c>
      <c r="C79" s="34">
        <v>-132.02000000000001</v>
      </c>
      <c r="D79" s="34">
        <f t="shared" ref="D79:D98" si="11">K79+L79+M79+N79</f>
        <v>-3369.1000000000004</v>
      </c>
      <c r="E79" s="34">
        <f>G79</f>
        <v>-3989.94</v>
      </c>
      <c r="F79" s="34">
        <v>-1329.98</v>
      </c>
      <c r="G79" s="34">
        <v>-3989.94</v>
      </c>
      <c r="H79" s="34">
        <v>-3989.94</v>
      </c>
      <c r="I79" s="34">
        <v>-3989.9400000000014</v>
      </c>
      <c r="J79" s="34">
        <f>L79</f>
        <v>-2507.8000000000002</v>
      </c>
      <c r="K79" s="34">
        <v>-861.3</v>
      </c>
      <c r="L79" s="34">
        <f>-2507.8</f>
        <v>-2507.8000000000002</v>
      </c>
      <c r="M79" s="34"/>
      <c r="N79" s="34"/>
      <c r="O79" s="48">
        <f t="shared" si="10"/>
        <v>62.9</v>
      </c>
      <c r="P79" s="7"/>
      <c r="Q79" s="24"/>
    </row>
    <row r="80" spans="1:17" ht="24" customHeight="1">
      <c r="A80" s="8" t="s">
        <v>99</v>
      </c>
      <c r="B80" s="30" t="s">
        <v>112</v>
      </c>
      <c r="C80" s="39"/>
      <c r="D80" s="34">
        <f t="shared" si="11"/>
        <v>0</v>
      </c>
      <c r="E80" s="34">
        <f t="shared" ref="E80:E87" si="12">G80</f>
        <v>0</v>
      </c>
      <c r="F80" s="61"/>
      <c r="G80" s="61"/>
      <c r="H80" s="61"/>
      <c r="I80" s="61"/>
      <c r="J80" s="34">
        <f t="shared" ref="J80:J87" si="13">L80</f>
        <v>0</v>
      </c>
      <c r="K80" s="61"/>
      <c r="L80" s="61"/>
      <c r="M80" s="61"/>
      <c r="N80" s="61"/>
      <c r="O80" s="48"/>
      <c r="P80" s="7"/>
      <c r="Q80" s="24"/>
    </row>
    <row r="81" spans="1:17" ht="24.75" customHeight="1">
      <c r="A81" s="82" t="s">
        <v>54</v>
      </c>
      <c r="B81" s="16">
        <v>150</v>
      </c>
      <c r="C81" s="34">
        <v>-29.04</v>
      </c>
      <c r="D81" s="34">
        <f t="shared" si="11"/>
        <v>-711.4</v>
      </c>
      <c r="E81" s="34">
        <f t="shared" si="12"/>
        <v>-877.77</v>
      </c>
      <c r="F81" s="34">
        <v>-292.59000000000003</v>
      </c>
      <c r="G81" s="34">
        <v>-877.77</v>
      </c>
      <c r="H81" s="34">
        <v>-877.77</v>
      </c>
      <c r="I81" s="34">
        <v>-877.76999999999987</v>
      </c>
      <c r="J81" s="34">
        <f t="shared" si="13"/>
        <v>-527.79999999999995</v>
      </c>
      <c r="K81" s="34">
        <f>-183.6</f>
        <v>-183.6</v>
      </c>
      <c r="L81" s="34">
        <v>-527.79999999999995</v>
      </c>
      <c r="M81" s="34"/>
      <c r="N81" s="34"/>
      <c r="O81" s="48">
        <f t="shared" si="10"/>
        <v>60.1</v>
      </c>
      <c r="P81" s="7"/>
      <c r="Q81" s="24"/>
    </row>
    <row r="82" spans="1:17" ht="24.75" customHeight="1">
      <c r="A82" s="82" t="s">
        <v>55</v>
      </c>
      <c r="B82" s="17">
        <v>160</v>
      </c>
      <c r="C82" s="46"/>
      <c r="D82" s="39">
        <f t="shared" si="11"/>
        <v>-781.7</v>
      </c>
      <c r="E82" s="34">
        <f t="shared" si="12"/>
        <v>-5663.91</v>
      </c>
      <c r="F82" s="39">
        <v>-8405.67</v>
      </c>
      <c r="G82" s="39">
        <v>-5663.91</v>
      </c>
      <c r="H82" s="39">
        <v>-1754.9099999999999</v>
      </c>
      <c r="I82" s="39">
        <v>-4202.9099999999989</v>
      </c>
      <c r="J82" s="39">
        <f t="shared" si="13"/>
        <v>-562.4</v>
      </c>
      <c r="K82" s="39">
        <f>-(135.3+29+49+2.1+3.9)</f>
        <v>-219.3</v>
      </c>
      <c r="L82" s="39">
        <f>-(407.4+140.1+14.9)</f>
        <v>-562.4</v>
      </c>
      <c r="M82" s="39"/>
      <c r="N82" s="39"/>
      <c r="O82" s="48">
        <f t="shared" si="10"/>
        <v>9.9</v>
      </c>
      <c r="P82" s="7"/>
      <c r="Q82" s="24"/>
    </row>
    <row r="83" spans="1:17" ht="17.25" hidden="1" customHeight="1">
      <c r="A83" s="82" t="s">
        <v>56</v>
      </c>
      <c r="B83" s="17"/>
      <c r="C83" s="46"/>
      <c r="D83" s="61">
        <f t="shared" si="11"/>
        <v>0</v>
      </c>
      <c r="E83" s="34">
        <f t="shared" si="12"/>
        <v>0</v>
      </c>
      <c r="F83" s="61"/>
      <c r="G83" s="61"/>
      <c r="H83" s="61"/>
      <c r="I83" s="61"/>
      <c r="J83" s="61">
        <f t="shared" si="13"/>
        <v>0</v>
      </c>
      <c r="K83" s="61"/>
      <c r="L83" s="61"/>
      <c r="M83" s="61"/>
      <c r="N83" s="61"/>
      <c r="O83" s="48" t="e">
        <f t="shared" si="10"/>
        <v>#DIV/0!</v>
      </c>
      <c r="P83" s="7"/>
      <c r="Q83" s="24"/>
    </row>
    <row r="84" spans="1:17" ht="24" customHeight="1">
      <c r="A84" s="82" t="s">
        <v>56</v>
      </c>
      <c r="B84" s="17">
        <v>170</v>
      </c>
      <c r="C84" s="46"/>
      <c r="D84" s="34">
        <f t="shared" si="11"/>
        <v>0</v>
      </c>
      <c r="E84" s="34">
        <f t="shared" si="12"/>
        <v>0</v>
      </c>
      <c r="F84" s="34"/>
      <c r="G84" s="34"/>
      <c r="H84" s="34"/>
      <c r="I84" s="34"/>
      <c r="J84" s="34">
        <f t="shared" si="13"/>
        <v>0</v>
      </c>
      <c r="K84" s="34"/>
      <c r="L84" s="34"/>
      <c r="M84" s="34"/>
      <c r="N84" s="34"/>
      <c r="O84" s="48"/>
      <c r="P84" s="7"/>
      <c r="Q84" s="24"/>
    </row>
    <row r="85" spans="1:17" ht="29.25" customHeight="1">
      <c r="A85" s="82" t="s">
        <v>46</v>
      </c>
      <c r="B85" s="17">
        <v>180</v>
      </c>
      <c r="C85" s="46"/>
      <c r="D85" s="34">
        <f t="shared" si="11"/>
        <v>0</v>
      </c>
      <c r="E85" s="34">
        <f t="shared" si="12"/>
        <v>0</v>
      </c>
      <c r="F85" s="34"/>
      <c r="G85" s="34"/>
      <c r="H85" s="34"/>
      <c r="I85" s="34"/>
      <c r="J85" s="34">
        <f t="shared" si="13"/>
        <v>0</v>
      </c>
      <c r="K85" s="34"/>
      <c r="L85" s="34"/>
      <c r="M85" s="34"/>
      <c r="N85" s="34"/>
      <c r="O85" s="48"/>
      <c r="P85" s="7"/>
      <c r="Q85" s="24"/>
    </row>
    <row r="86" spans="1:17" ht="27" customHeight="1">
      <c r="A86" s="82" t="s">
        <v>57</v>
      </c>
      <c r="B86" s="17">
        <v>190</v>
      </c>
      <c r="C86" s="46"/>
      <c r="D86" s="34">
        <f t="shared" si="11"/>
        <v>-588.1</v>
      </c>
      <c r="E86" s="34">
        <f t="shared" si="12"/>
        <v>-2320.5800000000004</v>
      </c>
      <c r="F86" s="34">
        <v>-2053.5700000000002</v>
      </c>
      <c r="G86" s="34">
        <v>-2320.5800000000004</v>
      </c>
      <c r="H86" s="34">
        <v>-1775.98</v>
      </c>
      <c r="I86" s="34">
        <v>-1271.4700000000034</v>
      </c>
      <c r="J86" s="34">
        <f t="shared" si="13"/>
        <v>-483</v>
      </c>
      <c r="K86" s="34">
        <f>-(0.4+1.4+4.5+3.3+14.5+4.9+76.1)</f>
        <v>-105.1</v>
      </c>
      <c r="L86" s="34">
        <f>-(3.5+25.9+10+9.7+10+2.2+4.2+2.2+6+180.9+228.4)</f>
        <v>-483</v>
      </c>
      <c r="M86" s="34"/>
      <c r="N86" s="34"/>
      <c r="O86" s="48">
        <f t="shared" si="10"/>
        <v>20.8</v>
      </c>
      <c r="P86" s="7"/>
      <c r="Q86" s="24"/>
    </row>
    <row r="87" spans="1:17" ht="21.75" customHeight="1">
      <c r="A87" s="82" t="s">
        <v>58</v>
      </c>
      <c r="B87" s="17">
        <v>200</v>
      </c>
      <c r="C87" s="46"/>
      <c r="D87" s="34">
        <f t="shared" si="11"/>
        <v>-2.7</v>
      </c>
      <c r="E87" s="34">
        <f t="shared" si="12"/>
        <v>-1.8</v>
      </c>
      <c r="F87" s="34">
        <v>-0.6</v>
      </c>
      <c r="G87" s="34">
        <v>-1.8</v>
      </c>
      <c r="H87" s="34">
        <v>-1.8</v>
      </c>
      <c r="I87" s="34">
        <v>-1.8</v>
      </c>
      <c r="J87" s="34">
        <f t="shared" si="13"/>
        <v>-2.7</v>
      </c>
      <c r="K87" s="34"/>
      <c r="L87" s="34">
        <f>-2.7</f>
        <v>-2.7</v>
      </c>
      <c r="M87" s="34"/>
      <c r="N87" s="34"/>
      <c r="O87" s="48">
        <f t="shared" si="10"/>
        <v>150</v>
      </c>
      <c r="P87" s="7"/>
      <c r="Q87" s="24"/>
    </row>
    <row r="88" spans="1:17" ht="26.25" customHeight="1">
      <c r="A88" s="82" t="s">
        <v>119</v>
      </c>
      <c r="B88" s="17">
        <v>210</v>
      </c>
      <c r="C88" s="91">
        <f>SUM(C89:C93)</f>
        <v>0</v>
      </c>
      <c r="D88" s="72">
        <f t="shared" ref="D88:N88" si="14">SUM(D89:D93)</f>
        <v>-1201.7</v>
      </c>
      <c r="E88" s="72">
        <f t="shared" si="14"/>
        <v>-1639.92</v>
      </c>
      <c r="F88" s="72">
        <f t="shared" si="14"/>
        <v>-546.64</v>
      </c>
      <c r="G88" s="72">
        <f t="shared" si="14"/>
        <v>-1639.92</v>
      </c>
      <c r="H88" s="72">
        <f t="shared" si="14"/>
        <v>-1639.92</v>
      </c>
      <c r="I88" s="72">
        <f t="shared" si="14"/>
        <v>-1639.9199999999992</v>
      </c>
      <c r="J88" s="72">
        <f t="shared" si="14"/>
        <v>-974</v>
      </c>
      <c r="K88" s="72">
        <f t="shared" si="14"/>
        <v>-227.7</v>
      </c>
      <c r="L88" s="72">
        <f t="shared" si="14"/>
        <v>-974</v>
      </c>
      <c r="M88" s="72">
        <f t="shared" si="14"/>
        <v>0</v>
      </c>
      <c r="N88" s="72">
        <f t="shared" si="14"/>
        <v>0</v>
      </c>
      <c r="O88" s="48">
        <f t="shared" si="10"/>
        <v>59.4</v>
      </c>
      <c r="P88" s="7"/>
      <c r="Q88" s="24"/>
    </row>
    <row r="89" spans="1:17" ht="24.75" customHeight="1">
      <c r="A89" s="8" t="s">
        <v>48</v>
      </c>
      <c r="B89" s="17">
        <v>211</v>
      </c>
      <c r="C89" s="46"/>
      <c r="D89" s="35">
        <f t="shared" si="11"/>
        <v>0</v>
      </c>
      <c r="E89" s="34">
        <f t="shared" ref="E89:E90" si="15">G89</f>
        <v>0</v>
      </c>
      <c r="F89" s="34"/>
      <c r="G89" s="34"/>
      <c r="H89" s="34"/>
      <c r="I89" s="34"/>
      <c r="J89" s="34">
        <f t="shared" ref="J89:J98" si="16">L89</f>
        <v>0</v>
      </c>
      <c r="K89" s="34"/>
      <c r="L89" s="34"/>
      <c r="M89" s="34"/>
      <c r="N89" s="34"/>
      <c r="O89" s="48"/>
      <c r="P89" s="7"/>
      <c r="Q89" s="24"/>
    </row>
    <row r="90" spans="1:17" ht="26.25" customHeight="1">
      <c r="A90" s="8" t="s">
        <v>49</v>
      </c>
      <c r="B90" s="17">
        <v>212</v>
      </c>
      <c r="C90" s="46"/>
      <c r="D90" s="35">
        <f t="shared" si="11"/>
        <v>0</v>
      </c>
      <c r="E90" s="34">
        <f t="shared" si="15"/>
        <v>0</v>
      </c>
      <c r="F90" s="34"/>
      <c r="G90" s="34"/>
      <c r="H90" s="34"/>
      <c r="I90" s="34"/>
      <c r="J90" s="34">
        <f t="shared" si="16"/>
        <v>0</v>
      </c>
      <c r="K90" s="34"/>
      <c r="L90" s="34"/>
      <c r="M90" s="34"/>
      <c r="N90" s="34"/>
      <c r="O90" s="48"/>
      <c r="P90" s="7"/>
      <c r="Q90" s="24"/>
    </row>
    <row r="91" spans="1:17" ht="26.25" customHeight="1">
      <c r="A91" s="8" t="s">
        <v>50</v>
      </c>
      <c r="B91" s="17">
        <v>213</v>
      </c>
      <c r="C91" s="46"/>
      <c r="D91" s="34">
        <f t="shared" si="11"/>
        <v>-1201.7</v>
      </c>
      <c r="E91" s="34">
        <f>G91</f>
        <v>-1639.92</v>
      </c>
      <c r="F91" s="34">
        <v>-546.64</v>
      </c>
      <c r="G91" s="34">
        <v>-1639.92</v>
      </c>
      <c r="H91" s="34">
        <v>-1639.92</v>
      </c>
      <c r="I91" s="34">
        <v>-1639.9199999999992</v>
      </c>
      <c r="J91" s="34">
        <f t="shared" si="16"/>
        <v>-974</v>
      </c>
      <c r="K91" s="34">
        <v>-227.7</v>
      </c>
      <c r="L91" s="34">
        <f>-974</f>
        <v>-974</v>
      </c>
      <c r="M91" s="34"/>
      <c r="N91" s="34"/>
      <c r="O91" s="48">
        <f t="shared" si="10"/>
        <v>59.4</v>
      </c>
      <c r="P91" s="7"/>
      <c r="Q91" s="24"/>
    </row>
    <row r="92" spans="1:17" ht="25.5" customHeight="1">
      <c r="A92" s="8" t="s">
        <v>51</v>
      </c>
      <c r="B92" s="17">
        <v>214</v>
      </c>
      <c r="C92" s="46"/>
      <c r="D92" s="34">
        <f t="shared" si="11"/>
        <v>0</v>
      </c>
      <c r="E92" s="34">
        <f t="shared" ref="E92:E98" si="17">G92</f>
        <v>0</v>
      </c>
      <c r="F92" s="34"/>
      <c r="G92" s="34"/>
      <c r="H92" s="34"/>
      <c r="I92" s="34"/>
      <c r="J92" s="34">
        <f t="shared" si="16"/>
        <v>0</v>
      </c>
      <c r="K92" s="34"/>
      <c r="L92" s="34"/>
      <c r="M92" s="34"/>
      <c r="N92" s="34"/>
      <c r="O92" s="48"/>
      <c r="P92" s="7"/>
      <c r="Q92" s="24"/>
    </row>
    <row r="93" spans="1:17" ht="39" customHeight="1">
      <c r="A93" s="8" t="s">
        <v>52</v>
      </c>
      <c r="B93" s="17">
        <v>215</v>
      </c>
      <c r="C93" s="39"/>
      <c r="D93" s="35">
        <f t="shared" si="11"/>
        <v>0</v>
      </c>
      <c r="E93" s="34">
        <f t="shared" si="17"/>
        <v>0</v>
      </c>
      <c r="F93" s="34"/>
      <c r="G93" s="34"/>
      <c r="H93" s="34"/>
      <c r="I93" s="34"/>
      <c r="J93" s="34">
        <f t="shared" si="16"/>
        <v>0</v>
      </c>
      <c r="K93" s="34"/>
      <c r="L93" s="34"/>
      <c r="M93" s="34"/>
      <c r="N93" s="34"/>
      <c r="O93" s="48"/>
      <c r="P93" s="7"/>
      <c r="Q93" s="24"/>
    </row>
    <row r="94" spans="1:17" ht="26.25" hidden="1" customHeight="1">
      <c r="A94" s="15" t="s">
        <v>31</v>
      </c>
      <c r="B94" s="17">
        <v>166</v>
      </c>
      <c r="C94" s="39"/>
      <c r="D94" s="35">
        <f t="shared" si="11"/>
        <v>0</v>
      </c>
      <c r="E94" s="34">
        <f t="shared" si="17"/>
        <v>0</v>
      </c>
      <c r="F94" s="34"/>
      <c r="G94" s="34"/>
      <c r="H94" s="34"/>
      <c r="I94" s="34"/>
      <c r="J94" s="34">
        <f t="shared" si="16"/>
        <v>0</v>
      </c>
      <c r="K94" s="34"/>
      <c r="L94" s="34"/>
      <c r="M94" s="34"/>
      <c r="N94" s="34"/>
      <c r="O94" s="48" t="e">
        <f t="shared" si="10"/>
        <v>#DIV/0!</v>
      </c>
      <c r="P94" s="7"/>
      <c r="Q94" s="24"/>
    </row>
    <row r="95" spans="1:17" ht="39" customHeight="1">
      <c r="A95" s="82" t="s">
        <v>59</v>
      </c>
      <c r="B95" s="17">
        <v>220</v>
      </c>
      <c r="C95" s="39"/>
      <c r="D95" s="35">
        <f>K95+L95+M95+N95</f>
        <v>0</v>
      </c>
      <c r="E95" s="34">
        <f t="shared" si="17"/>
        <v>0</v>
      </c>
      <c r="F95" s="34"/>
      <c r="G95" s="34"/>
      <c r="H95" s="34"/>
      <c r="I95" s="34"/>
      <c r="J95" s="34">
        <f t="shared" si="16"/>
        <v>0</v>
      </c>
      <c r="K95" s="34"/>
      <c r="L95" s="34"/>
      <c r="M95" s="34"/>
      <c r="N95" s="34"/>
      <c r="O95" s="48"/>
      <c r="P95" s="7"/>
      <c r="Q95" s="24"/>
    </row>
    <row r="96" spans="1:17" ht="25.5" customHeight="1">
      <c r="A96" s="82" t="s">
        <v>60</v>
      </c>
      <c r="B96" s="17">
        <v>230</v>
      </c>
      <c r="C96" s="39"/>
      <c r="D96" s="35">
        <f t="shared" si="11"/>
        <v>0</v>
      </c>
      <c r="E96" s="34">
        <f t="shared" si="17"/>
        <v>0</v>
      </c>
      <c r="F96" s="34"/>
      <c r="G96" s="34"/>
      <c r="H96" s="34"/>
      <c r="I96" s="34"/>
      <c r="J96" s="34">
        <f t="shared" si="16"/>
        <v>0</v>
      </c>
      <c r="K96" s="34"/>
      <c r="L96" s="34"/>
      <c r="M96" s="34"/>
      <c r="N96" s="34"/>
      <c r="O96" s="48"/>
      <c r="P96" s="7"/>
      <c r="Q96" s="24"/>
    </row>
    <row r="97" spans="1:17" ht="26.25" customHeight="1">
      <c r="A97" s="82" t="s">
        <v>74</v>
      </c>
      <c r="B97" s="17">
        <v>240</v>
      </c>
      <c r="C97" s="40">
        <v>-5.15</v>
      </c>
      <c r="D97" s="41">
        <f t="shared" si="11"/>
        <v>-129.19999999999999</v>
      </c>
      <c r="E97" s="41">
        <f t="shared" si="17"/>
        <v>-13.5</v>
      </c>
      <c r="F97" s="41">
        <v>-4.5</v>
      </c>
      <c r="G97" s="41">
        <v>-13.5</v>
      </c>
      <c r="H97" s="41">
        <v>-13.5</v>
      </c>
      <c r="I97" s="41">
        <v>-13.5</v>
      </c>
      <c r="J97" s="34">
        <f t="shared" si="16"/>
        <v>-101.9</v>
      </c>
      <c r="K97" s="41">
        <f>-(18.7+1.4+7.2)</f>
        <v>-27.299999999999997</v>
      </c>
      <c r="L97" s="41">
        <f>-(35.4+64.6+1.4+0.5)</f>
        <v>-101.9</v>
      </c>
      <c r="M97" s="41"/>
      <c r="N97" s="41"/>
      <c r="O97" s="48">
        <f t="shared" si="10"/>
        <v>754.8</v>
      </c>
      <c r="P97" s="7"/>
      <c r="Q97" s="24"/>
    </row>
    <row r="98" spans="1:17" ht="24.75" customHeight="1">
      <c r="A98" s="82" t="s">
        <v>34</v>
      </c>
      <c r="B98" s="17">
        <v>250</v>
      </c>
      <c r="C98" s="34"/>
      <c r="D98" s="34">
        <f t="shared" si="11"/>
        <v>-1927.1999999999998</v>
      </c>
      <c r="E98" s="34">
        <f t="shared" si="17"/>
        <v>-111.05999999999999</v>
      </c>
      <c r="F98" s="34">
        <v>-37.019999999999996</v>
      </c>
      <c r="G98" s="34">
        <v>-111.05999999999999</v>
      </c>
      <c r="H98" s="34">
        <v>-111.05999999999999</v>
      </c>
      <c r="I98" s="34">
        <v>-111.06000000000002</v>
      </c>
      <c r="J98" s="34">
        <f t="shared" si="16"/>
        <v>-1104.5999999999999</v>
      </c>
      <c r="K98" s="34">
        <v>-822.6</v>
      </c>
      <c r="L98" s="34">
        <f>-1104.6</f>
        <v>-1104.5999999999999</v>
      </c>
      <c r="M98" s="34"/>
      <c r="N98" s="34"/>
      <c r="O98" s="48">
        <f t="shared" si="10"/>
        <v>994.6</v>
      </c>
      <c r="P98" s="7"/>
    </row>
    <row r="99" spans="1:17" ht="30" customHeight="1">
      <c r="A99" s="82" t="s">
        <v>61</v>
      </c>
      <c r="B99" s="17">
        <v>260</v>
      </c>
      <c r="C99" s="34"/>
      <c r="D99" s="34">
        <f>SUM(E99:O99)</f>
        <v>0</v>
      </c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61"/>
      <c r="P99" s="7"/>
    </row>
    <row r="100" spans="1:17" ht="32.25" customHeight="1">
      <c r="A100" s="97" t="s">
        <v>36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9"/>
      <c r="P100" s="7"/>
    </row>
    <row r="101" spans="1:17" ht="24.75" customHeight="1">
      <c r="A101" s="61" t="s">
        <v>37</v>
      </c>
      <c r="B101" s="18">
        <v>300</v>
      </c>
      <c r="C101" s="34">
        <v>0</v>
      </c>
      <c r="D101" s="34">
        <v>-781.7</v>
      </c>
      <c r="E101" s="34">
        <v>-7303.83</v>
      </c>
      <c r="F101" s="34">
        <v>-8952.31</v>
      </c>
      <c r="G101" s="34">
        <v>-7303.83</v>
      </c>
      <c r="H101" s="34">
        <v>-3394.83</v>
      </c>
      <c r="I101" s="34">
        <v>-5842.8299999999981</v>
      </c>
      <c r="J101" s="34">
        <v>-1764.1000000000001</v>
      </c>
      <c r="K101" s="34">
        <v>-219.3</v>
      </c>
      <c r="L101" s="34">
        <v>-1764.1000000000001</v>
      </c>
      <c r="M101" s="34">
        <f t="shared" ref="M101:N101" si="18">M82</f>
        <v>0</v>
      </c>
      <c r="N101" s="34">
        <f t="shared" si="18"/>
        <v>0</v>
      </c>
      <c r="O101" s="48">
        <f t="shared" ref="O101:O106" si="19">ROUND(J101/E101*100,1)</f>
        <v>24.2</v>
      </c>
      <c r="P101" s="7"/>
    </row>
    <row r="102" spans="1:17" ht="26.25" customHeight="1">
      <c r="A102" s="61" t="s">
        <v>32</v>
      </c>
      <c r="B102" s="18">
        <v>310</v>
      </c>
      <c r="C102" s="34">
        <v>-132.02000000000001</v>
      </c>
      <c r="D102" s="34">
        <v>-3369.1000000000004</v>
      </c>
      <c r="E102" s="34">
        <v>-3989.94</v>
      </c>
      <c r="F102" s="34">
        <v>-1329.98</v>
      </c>
      <c r="G102" s="34">
        <v>-3989.94</v>
      </c>
      <c r="H102" s="34">
        <v>-3989.94</v>
      </c>
      <c r="I102" s="34">
        <v>-3989.9400000000014</v>
      </c>
      <c r="J102" s="34">
        <v>-2507.8000000000002</v>
      </c>
      <c r="K102" s="34">
        <v>-861.3</v>
      </c>
      <c r="L102" s="34">
        <v>-2507.8000000000002</v>
      </c>
      <c r="M102" s="34">
        <f t="shared" ref="M102:N102" si="20">M74</f>
        <v>0</v>
      </c>
      <c r="N102" s="34">
        <f t="shared" si="20"/>
        <v>0</v>
      </c>
      <c r="O102" s="48">
        <f t="shared" si="19"/>
        <v>62.9</v>
      </c>
      <c r="P102" s="7"/>
    </row>
    <row r="103" spans="1:17" ht="27.75" customHeight="1">
      <c r="A103" s="61" t="s">
        <v>33</v>
      </c>
      <c r="B103" s="18">
        <v>320</v>
      </c>
      <c r="C103" s="34">
        <v>-29.04</v>
      </c>
      <c r="D103" s="34">
        <v>-711.4</v>
      </c>
      <c r="E103" s="34">
        <v>-877.77</v>
      </c>
      <c r="F103" s="34">
        <v>-292.59000000000003</v>
      </c>
      <c r="G103" s="34">
        <v>-877.77</v>
      </c>
      <c r="H103" s="34">
        <v>-877.77</v>
      </c>
      <c r="I103" s="34">
        <v>-877.76999999999987</v>
      </c>
      <c r="J103" s="34">
        <v>-527.79999999999995</v>
      </c>
      <c r="K103" s="34">
        <v>-183.6</v>
      </c>
      <c r="L103" s="34">
        <v>-527.79999999999995</v>
      </c>
      <c r="M103" s="34">
        <f t="shared" ref="M103:N103" si="21">M81</f>
        <v>0</v>
      </c>
      <c r="N103" s="34">
        <f t="shared" si="21"/>
        <v>0</v>
      </c>
      <c r="O103" s="48">
        <f t="shared" si="19"/>
        <v>60.1</v>
      </c>
      <c r="P103" s="7"/>
    </row>
    <row r="104" spans="1:17" ht="27" customHeight="1">
      <c r="A104" s="61" t="s">
        <v>34</v>
      </c>
      <c r="B104" s="18">
        <v>330</v>
      </c>
      <c r="C104" s="34">
        <v>0</v>
      </c>
      <c r="D104" s="34">
        <v>-1927.1999999999998</v>
      </c>
      <c r="E104" s="34">
        <v>-111.05999999999999</v>
      </c>
      <c r="F104" s="34">
        <v>-37.019999999999996</v>
      </c>
      <c r="G104" s="34">
        <v>-111.05999999999999</v>
      </c>
      <c r="H104" s="34">
        <v>-111.05999999999999</v>
      </c>
      <c r="I104" s="34">
        <v>-111.06000000000002</v>
      </c>
      <c r="J104" s="34">
        <v>-1104.5999999999999</v>
      </c>
      <c r="K104" s="34">
        <v>-822.6</v>
      </c>
      <c r="L104" s="34">
        <v>-1104.5999999999999</v>
      </c>
      <c r="M104" s="34">
        <f t="shared" ref="M104:N104" si="22">M98</f>
        <v>0</v>
      </c>
      <c r="N104" s="34">
        <f t="shared" si="22"/>
        <v>0</v>
      </c>
      <c r="O104" s="48">
        <f t="shared" si="19"/>
        <v>994.6</v>
      </c>
      <c r="P104" s="7"/>
    </row>
    <row r="105" spans="1:17" ht="28.5" customHeight="1">
      <c r="A105" s="61" t="s">
        <v>38</v>
      </c>
      <c r="B105" s="18">
        <v>340</v>
      </c>
      <c r="C105" s="34">
        <v>-5.1499999999999986</v>
      </c>
      <c r="D105" s="34">
        <v>-1921.7000000000003</v>
      </c>
      <c r="E105" s="34">
        <v>-2335.8800000000015</v>
      </c>
      <c r="F105" s="34">
        <v>-2058.67</v>
      </c>
      <c r="G105" s="34">
        <v>-2335.8800000000015</v>
      </c>
      <c r="H105" s="34">
        <v>-1791.2800000000011</v>
      </c>
      <c r="I105" s="34">
        <v>-1286.7700000000013</v>
      </c>
      <c r="J105" s="34">
        <v>-359.90000000000032</v>
      </c>
      <c r="K105" s="34">
        <v>-360.09999999999957</v>
      </c>
      <c r="L105" s="34">
        <v>-359.90000000000032</v>
      </c>
      <c r="M105" s="34">
        <f t="shared" ref="M105:N105" si="23">M73-M101-M102-M103-M104</f>
        <v>0</v>
      </c>
      <c r="N105" s="34">
        <f t="shared" si="23"/>
        <v>0</v>
      </c>
      <c r="O105" s="48">
        <f t="shared" si="19"/>
        <v>15.4</v>
      </c>
      <c r="P105" s="7"/>
    </row>
    <row r="106" spans="1:17" ht="31.5" customHeight="1">
      <c r="A106" s="62" t="s">
        <v>116</v>
      </c>
      <c r="B106" s="18">
        <v>350</v>
      </c>
      <c r="C106" s="35">
        <f>SUM(C101:C105)</f>
        <v>-166.21</v>
      </c>
      <c r="D106" s="36">
        <f>SUM(D101:D105)</f>
        <v>-8711.1</v>
      </c>
      <c r="E106" s="36">
        <f t="shared" ref="E106:N106" si="24">SUM(E101:E105)</f>
        <v>-14618.480000000001</v>
      </c>
      <c r="F106" s="36">
        <f t="shared" si="24"/>
        <v>-12670.57</v>
      </c>
      <c r="G106" s="36">
        <f t="shared" si="24"/>
        <v>-14618.480000000001</v>
      </c>
      <c r="H106" s="36">
        <f t="shared" si="24"/>
        <v>-10164.880000000001</v>
      </c>
      <c r="I106" s="36">
        <f t="shared" si="24"/>
        <v>-12108.370000000003</v>
      </c>
      <c r="J106" s="36">
        <f t="shared" si="24"/>
        <v>-6264.2000000000016</v>
      </c>
      <c r="K106" s="36">
        <f t="shared" si="24"/>
        <v>-2446.8999999999992</v>
      </c>
      <c r="L106" s="36">
        <f t="shared" si="24"/>
        <v>-6264.2000000000016</v>
      </c>
      <c r="M106" s="36">
        <f t="shared" si="24"/>
        <v>0</v>
      </c>
      <c r="N106" s="36">
        <f t="shared" si="24"/>
        <v>0</v>
      </c>
      <c r="O106" s="48">
        <f t="shared" si="19"/>
        <v>42.9</v>
      </c>
      <c r="P106" s="7"/>
    </row>
    <row r="107" spans="1:17" ht="31.5" customHeight="1">
      <c r="A107" s="79" t="s">
        <v>117</v>
      </c>
      <c r="B107" s="25"/>
      <c r="C107" s="26"/>
      <c r="D107" s="29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7"/>
      <c r="P107" s="7"/>
    </row>
    <row r="108" spans="1:17" ht="29.25" customHeight="1">
      <c r="A108" s="28" t="s">
        <v>98</v>
      </c>
      <c r="B108" s="18">
        <v>360</v>
      </c>
      <c r="C108" s="61"/>
      <c r="D108" s="36">
        <f>K108+L108+M108+N108</f>
        <v>0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7"/>
    </row>
    <row r="109" spans="1:17" ht="24.75" customHeight="1">
      <c r="A109" s="97" t="s">
        <v>91</v>
      </c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9"/>
      <c r="P109" s="7"/>
    </row>
    <row r="110" spans="1:17" ht="26.25" customHeight="1">
      <c r="A110" s="61" t="s">
        <v>100</v>
      </c>
      <c r="B110" s="18">
        <v>400</v>
      </c>
      <c r="C110" s="46">
        <v>0</v>
      </c>
      <c r="D110" s="36">
        <v>5640</v>
      </c>
      <c r="E110" s="36">
        <v>3909</v>
      </c>
      <c r="F110" s="36">
        <v>7820.7</v>
      </c>
      <c r="G110" s="61">
        <v>3909</v>
      </c>
      <c r="H110" s="36"/>
      <c r="I110" s="36"/>
      <c r="J110" s="36">
        <v>5640</v>
      </c>
      <c r="K110" s="36"/>
      <c r="L110" s="36">
        <v>5640</v>
      </c>
      <c r="M110" s="36"/>
      <c r="N110" s="36"/>
      <c r="O110" s="48">
        <f t="shared" ref="O110:O114" si="25">ROUND(J110/E110*100,1)</f>
        <v>144.30000000000001</v>
      </c>
      <c r="P110" s="7"/>
    </row>
    <row r="111" spans="1:17" ht="37.5" customHeight="1">
      <c r="A111" s="61" t="s">
        <v>104</v>
      </c>
      <c r="B111" s="18">
        <v>410</v>
      </c>
      <c r="C111" s="36">
        <v>0</v>
      </c>
      <c r="D111" s="36">
        <v>5640</v>
      </c>
      <c r="E111" s="36">
        <v>3909</v>
      </c>
      <c r="F111" s="36">
        <v>7820.7</v>
      </c>
      <c r="G111" s="61">
        <v>3909</v>
      </c>
      <c r="H111" s="36"/>
      <c r="I111" s="36"/>
      <c r="J111" s="36">
        <v>5640</v>
      </c>
      <c r="K111" s="36"/>
      <c r="L111" s="36">
        <v>5640</v>
      </c>
      <c r="M111" s="36"/>
      <c r="N111" s="36"/>
      <c r="O111" s="48">
        <f t="shared" si="25"/>
        <v>144.30000000000001</v>
      </c>
      <c r="P111" s="7"/>
    </row>
    <row r="112" spans="1:17" ht="27" customHeight="1">
      <c r="A112" s="62" t="s">
        <v>113</v>
      </c>
      <c r="B112" s="19">
        <v>420</v>
      </c>
      <c r="C112" s="93">
        <v>0</v>
      </c>
      <c r="D112" s="93">
        <v>5640</v>
      </c>
      <c r="E112" s="93">
        <v>3909</v>
      </c>
      <c r="F112" s="93">
        <v>7820.7</v>
      </c>
      <c r="G112" s="61">
        <v>3909</v>
      </c>
      <c r="H112" s="93">
        <v>0</v>
      </c>
      <c r="I112" s="93">
        <v>0</v>
      </c>
      <c r="J112" s="93">
        <v>5640</v>
      </c>
      <c r="K112" s="93">
        <v>0</v>
      </c>
      <c r="L112" s="93">
        <v>5640</v>
      </c>
      <c r="M112" s="93">
        <v>0</v>
      </c>
      <c r="N112" s="93">
        <v>0</v>
      </c>
      <c r="O112" s="48">
        <f t="shared" si="25"/>
        <v>144.30000000000001</v>
      </c>
      <c r="P112" s="7"/>
      <c r="Q112" s="24"/>
    </row>
    <row r="113" spans="1:16" ht="24" customHeight="1">
      <c r="A113" s="61" t="s">
        <v>105</v>
      </c>
      <c r="B113" s="17">
        <v>430</v>
      </c>
      <c r="C113" s="36"/>
      <c r="D113" s="36">
        <v>0</v>
      </c>
      <c r="E113" s="36">
        <v>0</v>
      </c>
      <c r="F113" s="36"/>
      <c r="G113" s="61"/>
      <c r="H113" s="36"/>
      <c r="I113" s="36"/>
      <c r="J113" s="36">
        <v>0</v>
      </c>
      <c r="K113" s="36"/>
      <c r="L113" s="36"/>
      <c r="M113" s="36"/>
      <c r="N113" s="36"/>
      <c r="O113" s="48"/>
      <c r="P113" s="7"/>
    </row>
    <row r="114" spans="1:16" ht="24" customHeight="1">
      <c r="A114" s="61" t="s">
        <v>106</v>
      </c>
      <c r="B114" s="19">
        <v>440</v>
      </c>
      <c r="C114" s="36">
        <v>0</v>
      </c>
      <c r="D114" s="36">
        <v>5640</v>
      </c>
      <c r="E114" s="36">
        <v>3909</v>
      </c>
      <c r="F114" s="36">
        <v>7820.7</v>
      </c>
      <c r="G114" s="61">
        <v>3909</v>
      </c>
      <c r="H114" s="36"/>
      <c r="I114" s="36"/>
      <c r="J114" s="36">
        <v>5640</v>
      </c>
      <c r="K114" s="36"/>
      <c r="L114" s="36">
        <v>5640</v>
      </c>
      <c r="M114" s="36"/>
      <c r="N114" s="36"/>
      <c r="O114" s="48">
        <f t="shared" si="25"/>
        <v>144.30000000000001</v>
      </c>
      <c r="P114" s="7"/>
    </row>
    <row r="115" spans="1:16" ht="24.75" customHeight="1">
      <c r="A115" s="61" t="s">
        <v>107</v>
      </c>
      <c r="B115" s="17">
        <v>450</v>
      </c>
      <c r="C115" s="36"/>
      <c r="D115" s="36">
        <v>0</v>
      </c>
      <c r="E115" s="36">
        <v>0</v>
      </c>
      <c r="F115" s="36"/>
      <c r="G115" s="36"/>
      <c r="H115" s="36"/>
      <c r="I115" s="36"/>
      <c r="J115" s="36">
        <v>0</v>
      </c>
      <c r="K115" s="36"/>
      <c r="L115" s="36"/>
      <c r="M115" s="36"/>
      <c r="N115" s="36"/>
      <c r="O115" s="48"/>
      <c r="P115" s="7"/>
    </row>
    <row r="116" spans="1:16" ht="25.5" customHeight="1">
      <c r="A116" s="61" t="s">
        <v>108</v>
      </c>
      <c r="B116" s="19">
        <v>460</v>
      </c>
      <c r="C116" s="36"/>
      <c r="D116" s="36">
        <v>0</v>
      </c>
      <c r="E116" s="36">
        <v>0</v>
      </c>
      <c r="F116" s="36"/>
      <c r="G116" s="36"/>
      <c r="H116" s="36"/>
      <c r="I116" s="36"/>
      <c r="J116" s="36">
        <v>0</v>
      </c>
      <c r="K116" s="36"/>
      <c r="L116" s="36"/>
      <c r="M116" s="36"/>
      <c r="N116" s="36"/>
      <c r="O116" s="48"/>
      <c r="P116" s="7"/>
    </row>
    <row r="117" spans="1:16" ht="36.75" customHeight="1">
      <c r="A117" s="61" t="s">
        <v>109</v>
      </c>
      <c r="B117" s="17">
        <v>470</v>
      </c>
      <c r="C117" s="36"/>
      <c r="D117" s="36">
        <v>0</v>
      </c>
      <c r="E117" s="36">
        <v>0</v>
      </c>
      <c r="F117" s="36"/>
      <c r="G117" s="36"/>
      <c r="H117" s="36"/>
      <c r="I117" s="36"/>
      <c r="J117" s="36">
        <v>0</v>
      </c>
      <c r="K117" s="36"/>
      <c r="L117" s="36"/>
      <c r="M117" s="36"/>
      <c r="N117" s="36"/>
      <c r="O117" s="48"/>
      <c r="P117" s="7"/>
    </row>
    <row r="118" spans="1:16" ht="26.25" customHeight="1">
      <c r="A118" s="61" t="s">
        <v>110</v>
      </c>
      <c r="B118" s="18">
        <v>480</v>
      </c>
      <c r="C118" s="36"/>
      <c r="D118" s="36">
        <v>0</v>
      </c>
      <c r="E118" s="36">
        <v>0</v>
      </c>
      <c r="F118" s="36"/>
      <c r="G118" s="36"/>
      <c r="H118" s="36"/>
      <c r="I118" s="36"/>
      <c r="J118" s="36">
        <v>0</v>
      </c>
      <c r="K118" s="36"/>
      <c r="L118" s="36"/>
      <c r="M118" s="36"/>
      <c r="N118" s="36"/>
      <c r="O118" s="48"/>
      <c r="P118" s="7"/>
    </row>
    <row r="119" spans="1:16" ht="29.25" customHeight="1">
      <c r="A119" s="97" t="s">
        <v>92</v>
      </c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9"/>
      <c r="P119" s="7"/>
    </row>
    <row r="120" spans="1:16" ht="22.5" customHeight="1">
      <c r="A120" s="61" t="s">
        <v>101</v>
      </c>
      <c r="B120" s="18">
        <v>500</v>
      </c>
      <c r="C120" s="61">
        <f>SUM(C121:C123)</f>
        <v>0</v>
      </c>
      <c r="D120" s="61">
        <f t="shared" ref="D120:N120" si="26">SUM(D121:D123)</f>
        <v>0</v>
      </c>
      <c r="E120" s="61">
        <f t="shared" si="26"/>
        <v>0</v>
      </c>
      <c r="F120" s="61">
        <f t="shared" si="26"/>
        <v>0</v>
      </c>
      <c r="G120" s="61">
        <f t="shared" si="26"/>
        <v>0</v>
      </c>
      <c r="H120" s="61">
        <f t="shared" si="26"/>
        <v>0</v>
      </c>
      <c r="I120" s="61">
        <f t="shared" si="26"/>
        <v>0</v>
      </c>
      <c r="J120" s="61">
        <f t="shared" si="26"/>
        <v>0</v>
      </c>
      <c r="K120" s="61">
        <f t="shared" si="26"/>
        <v>0</v>
      </c>
      <c r="L120" s="61">
        <f t="shared" si="26"/>
        <v>0</v>
      </c>
      <c r="M120" s="61">
        <f t="shared" si="26"/>
        <v>0</v>
      </c>
      <c r="N120" s="61">
        <f t="shared" si="26"/>
        <v>0</v>
      </c>
      <c r="O120" s="48"/>
      <c r="P120" s="7"/>
    </row>
    <row r="121" spans="1:16" ht="27" customHeight="1">
      <c r="A121" s="15" t="s">
        <v>39</v>
      </c>
      <c r="B121" s="18">
        <v>510</v>
      </c>
      <c r="C121" s="36"/>
      <c r="D121" s="36">
        <f>K121+L121+M121+N121</f>
        <v>0</v>
      </c>
      <c r="E121" s="36">
        <f t="shared" ref="E121:E129" si="27">F121</f>
        <v>0</v>
      </c>
      <c r="F121" s="36"/>
      <c r="G121" s="36"/>
      <c r="H121" s="36"/>
      <c r="I121" s="36"/>
      <c r="J121" s="36">
        <f t="shared" ref="J121:J129" si="28">K121</f>
        <v>0</v>
      </c>
      <c r="K121" s="36"/>
      <c r="L121" s="36"/>
      <c r="M121" s="36"/>
      <c r="N121" s="36"/>
      <c r="O121" s="48"/>
      <c r="P121" s="7"/>
    </row>
    <row r="122" spans="1:16" ht="26.25" customHeight="1">
      <c r="A122" s="15" t="s">
        <v>40</v>
      </c>
      <c r="B122" s="18">
        <v>520</v>
      </c>
      <c r="C122" s="36"/>
      <c r="D122" s="36">
        <f t="shared" ref="D122:D129" si="29">K122+L122+M122+N122</f>
        <v>0</v>
      </c>
      <c r="E122" s="36">
        <f t="shared" si="27"/>
        <v>0</v>
      </c>
      <c r="F122" s="36"/>
      <c r="G122" s="36"/>
      <c r="H122" s="36"/>
      <c r="I122" s="36"/>
      <c r="J122" s="36">
        <f t="shared" si="28"/>
        <v>0</v>
      </c>
      <c r="K122" s="36"/>
      <c r="L122" s="36"/>
      <c r="M122" s="36"/>
      <c r="N122" s="36"/>
      <c r="O122" s="48"/>
      <c r="P122" s="7"/>
    </row>
    <row r="123" spans="1:16" ht="24.75" customHeight="1">
      <c r="A123" s="15" t="s">
        <v>41</v>
      </c>
      <c r="B123" s="18">
        <v>530</v>
      </c>
      <c r="C123" s="36"/>
      <c r="D123" s="36">
        <f t="shared" si="29"/>
        <v>0</v>
      </c>
      <c r="E123" s="36">
        <f t="shared" si="27"/>
        <v>0</v>
      </c>
      <c r="F123" s="36"/>
      <c r="G123" s="36"/>
      <c r="H123" s="36"/>
      <c r="I123" s="36"/>
      <c r="J123" s="36">
        <f t="shared" si="28"/>
        <v>0</v>
      </c>
      <c r="K123" s="36"/>
      <c r="L123" s="36"/>
      <c r="M123" s="36"/>
      <c r="N123" s="36"/>
      <c r="O123" s="48"/>
      <c r="P123" s="7"/>
    </row>
    <row r="124" spans="1:16" ht="26.25" customHeight="1">
      <c r="A124" s="61" t="s">
        <v>42</v>
      </c>
      <c r="B124" s="18">
        <v>540</v>
      </c>
      <c r="C124" s="36"/>
      <c r="D124" s="36">
        <f t="shared" si="29"/>
        <v>0</v>
      </c>
      <c r="E124" s="36">
        <f t="shared" si="27"/>
        <v>0</v>
      </c>
      <c r="F124" s="36"/>
      <c r="G124" s="36"/>
      <c r="H124" s="36"/>
      <c r="I124" s="36"/>
      <c r="J124" s="36">
        <f t="shared" si="28"/>
        <v>0</v>
      </c>
      <c r="K124" s="36"/>
      <c r="L124" s="36"/>
      <c r="M124" s="36"/>
      <c r="N124" s="36"/>
      <c r="O124" s="48"/>
      <c r="P124" s="7"/>
    </row>
    <row r="125" spans="1:16" ht="23.25" customHeight="1">
      <c r="A125" s="61" t="s">
        <v>102</v>
      </c>
      <c r="B125" s="18">
        <v>550</v>
      </c>
      <c r="C125" s="61">
        <f>SUM(SUM(C126:C128))</f>
        <v>0</v>
      </c>
      <c r="D125" s="61">
        <f t="shared" ref="D125:N125" si="30">SUM(SUM(D126:D128))</f>
        <v>0</v>
      </c>
      <c r="E125" s="61">
        <f t="shared" si="30"/>
        <v>0</v>
      </c>
      <c r="F125" s="61">
        <f t="shared" si="30"/>
        <v>0</v>
      </c>
      <c r="G125" s="61">
        <f t="shared" si="30"/>
        <v>0</v>
      </c>
      <c r="H125" s="61">
        <f t="shared" si="30"/>
        <v>0</v>
      </c>
      <c r="I125" s="61">
        <f t="shared" si="30"/>
        <v>0</v>
      </c>
      <c r="J125" s="61">
        <f t="shared" si="30"/>
        <v>0</v>
      </c>
      <c r="K125" s="61">
        <f t="shared" si="30"/>
        <v>0</v>
      </c>
      <c r="L125" s="61">
        <f t="shared" si="30"/>
        <v>0</v>
      </c>
      <c r="M125" s="61">
        <f t="shared" si="30"/>
        <v>0</v>
      </c>
      <c r="N125" s="61">
        <f t="shared" si="30"/>
        <v>0</v>
      </c>
      <c r="O125" s="48"/>
      <c r="P125" s="7"/>
    </row>
    <row r="126" spans="1:16" ht="22.5" customHeight="1">
      <c r="A126" s="15" t="s">
        <v>39</v>
      </c>
      <c r="B126" s="18">
        <v>560</v>
      </c>
      <c r="C126" s="36"/>
      <c r="D126" s="36">
        <f t="shared" si="29"/>
        <v>0</v>
      </c>
      <c r="E126" s="36">
        <f t="shared" si="27"/>
        <v>0</v>
      </c>
      <c r="F126" s="36"/>
      <c r="G126" s="36"/>
      <c r="H126" s="36"/>
      <c r="I126" s="36"/>
      <c r="J126" s="36">
        <f t="shared" si="28"/>
        <v>0</v>
      </c>
      <c r="K126" s="36"/>
      <c r="L126" s="36"/>
      <c r="M126" s="36"/>
      <c r="N126" s="36"/>
      <c r="O126" s="48"/>
      <c r="P126" s="7"/>
    </row>
    <row r="127" spans="1:16" ht="24" customHeight="1">
      <c r="A127" s="15" t="s">
        <v>40</v>
      </c>
      <c r="B127" s="18">
        <v>570</v>
      </c>
      <c r="C127" s="36"/>
      <c r="D127" s="36">
        <f t="shared" si="29"/>
        <v>0</v>
      </c>
      <c r="E127" s="36">
        <f t="shared" si="27"/>
        <v>0</v>
      </c>
      <c r="F127" s="36"/>
      <c r="G127" s="36"/>
      <c r="H127" s="36"/>
      <c r="I127" s="36"/>
      <c r="J127" s="36">
        <f t="shared" si="28"/>
        <v>0</v>
      </c>
      <c r="K127" s="36"/>
      <c r="L127" s="36"/>
      <c r="M127" s="36"/>
      <c r="N127" s="36"/>
      <c r="O127" s="48"/>
      <c r="P127" s="7"/>
    </row>
    <row r="128" spans="1:16" ht="22.5" customHeight="1">
      <c r="A128" s="15" t="s">
        <v>41</v>
      </c>
      <c r="B128" s="18">
        <v>580</v>
      </c>
      <c r="C128" s="36"/>
      <c r="D128" s="36">
        <f t="shared" si="29"/>
        <v>0</v>
      </c>
      <c r="E128" s="36">
        <f t="shared" si="27"/>
        <v>0</v>
      </c>
      <c r="F128" s="36"/>
      <c r="G128" s="36"/>
      <c r="H128" s="36"/>
      <c r="I128" s="36"/>
      <c r="J128" s="36">
        <f t="shared" si="28"/>
        <v>0</v>
      </c>
      <c r="K128" s="36"/>
      <c r="L128" s="36"/>
      <c r="M128" s="36"/>
      <c r="N128" s="36"/>
      <c r="O128" s="48"/>
      <c r="P128" s="7"/>
    </row>
    <row r="129" spans="1:17" ht="24.75" customHeight="1">
      <c r="A129" s="61" t="s">
        <v>35</v>
      </c>
      <c r="B129" s="18">
        <v>590</v>
      </c>
      <c r="C129" s="36"/>
      <c r="D129" s="36">
        <f t="shared" si="29"/>
        <v>0</v>
      </c>
      <c r="E129" s="36">
        <f t="shared" si="27"/>
        <v>0</v>
      </c>
      <c r="F129" s="36"/>
      <c r="G129" s="36"/>
      <c r="H129" s="36"/>
      <c r="I129" s="36"/>
      <c r="J129" s="36">
        <f t="shared" si="28"/>
        <v>0</v>
      </c>
      <c r="K129" s="36"/>
      <c r="L129" s="36"/>
      <c r="M129" s="36"/>
      <c r="N129" s="36"/>
      <c r="O129" s="48"/>
      <c r="P129" s="7"/>
    </row>
    <row r="130" spans="1:17" ht="26.25" customHeight="1">
      <c r="A130" s="31" t="s">
        <v>43</v>
      </c>
      <c r="B130" s="63">
        <v>600</v>
      </c>
      <c r="C130" s="94">
        <f>C46+C120</f>
        <v>166.21</v>
      </c>
      <c r="D130" s="94">
        <f>D46+D120</f>
        <v>7475.5</v>
      </c>
      <c r="E130" s="94">
        <f>E46+E120</f>
        <v>15171.707</v>
      </c>
      <c r="F130" s="94">
        <f>F46+F120</f>
        <v>14500.71</v>
      </c>
      <c r="G130" s="94">
        <f t="shared" ref="G130:J130" si="31">G46+G120+G125+G129</f>
        <v>15171.707</v>
      </c>
      <c r="H130" s="94">
        <f>H46+H120</f>
        <v>8455.64</v>
      </c>
      <c r="I130" s="94">
        <f>I46+I120</f>
        <v>11464.307000000001</v>
      </c>
      <c r="J130" s="94">
        <f t="shared" si="31"/>
        <v>4424.2</v>
      </c>
      <c r="K130" s="94">
        <f>K46+K120</f>
        <v>3051.3</v>
      </c>
      <c r="L130" s="94">
        <f>L46+L120</f>
        <v>4424.2</v>
      </c>
      <c r="M130" s="94">
        <f t="shared" ref="M130:N130" si="32">M46+M120</f>
        <v>0</v>
      </c>
      <c r="N130" s="94">
        <f t="shared" si="32"/>
        <v>0</v>
      </c>
      <c r="O130" s="48">
        <f t="shared" ref="O130:O143" si="33">ROUND(J130/E130*100,1)</f>
        <v>29.2</v>
      </c>
      <c r="P130" s="7"/>
    </row>
    <row r="131" spans="1:17" ht="27" customHeight="1">
      <c r="A131" s="31" t="s">
        <v>44</v>
      </c>
      <c r="B131" s="63">
        <v>700</v>
      </c>
      <c r="C131" s="92">
        <f>C73</f>
        <v>-166.21</v>
      </c>
      <c r="D131" s="92">
        <f t="shared" ref="D131:N131" si="34">D73</f>
        <v>-8711.1</v>
      </c>
      <c r="E131" s="92">
        <f t="shared" si="34"/>
        <v>-14618.479999999998</v>
      </c>
      <c r="F131" s="92">
        <f t="shared" si="34"/>
        <v>-12670.57</v>
      </c>
      <c r="G131" s="92">
        <f t="shared" si="34"/>
        <v>-14618.479999999998</v>
      </c>
      <c r="H131" s="92">
        <f t="shared" si="34"/>
        <v>-10164.879999999999</v>
      </c>
      <c r="I131" s="92">
        <f t="shared" si="34"/>
        <v>-12108.37</v>
      </c>
      <c r="J131" s="92">
        <f t="shared" si="34"/>
        <v>-6264.2000000000007</v>
      </c>
      <c r="K131" s="92">
        <f t="shared" si="34"/>
        <v>-2446.8999999999996</v>
      </c>
      <c r="L131" s="92">
        <f t="shared" si="34"/>
        <v>-6264.2000000000007</v>
      </c>
      <c r="M131" s="92">
        <f t="shared" si="34"/>
        <v>0</v>
      </c>
      <c r="N131" s="92">
        <f t="shared" si="34"/>
        <v>0</v>
      </c>
      <c r="O131" s="48">
        <f t="shared" si="33"/>
        <v>42.9</v>
      </c>
      <c r="P131" s="7"/>
      <c r="Q131" s="24"/>
    </row>
    <row r="132" spans="1:17" ht="25.5" customHeight="1">
      <c r="A132" s="31" t="s">
        <v>63</v>
      </c>
      <c r="B132" s="63">
        <v>750</v>
      </c>
      <c r="C132" s="35">
        <f>C130+C131</f>
        <v>0</v>
      </c>
      <c r="D132" s="35">
        <f t="shared" ref="D132:N132" si="35">D130+D131</f>
        <v>-1235.6000000000004</v>
      </c>
      <c r="E132" s="35">
        <f t="shared" si="35"/>
        <v>553.22700000000259</v>
      </c>
      <c r="F132" s="35">
        <f t="shared" si="35"/>
        <v>1830.1399999999994</v>
      </c>
      <c r="G132" s="35">
        <f t="shared" si="35"/>
        <v>553.22700000000259</v>
      </c>
      <c r="H132" s="35">
        <f t="shared" si="35"/>
        <v>-1709.2399999999998</v>
      </c>
      <c r="I132" s="35">
        <f t="shared" si="35"/>
        <v>-644.0630000000001</v>
      </c>
      <c r="J132" s="35">
        <f t="shared" si="35"/>
        <v>-1840.0000000000009</v>
      </c>
      <c r="K132" s="35">
        <f t="shared" si="35"/>
        <v>604.40000000000055</v>
      </c>
      <c r="L132" s="35">
        <f t="shared" si="35"/>
        <v>-1840.0000000000009</v>
      </c>
      <c r="M132" s="35">
        <f t="shared" si="35"/>
        <v>0</v>
      </c>
      <c r="N132" s="35">
        <f t="shared" si="35"/>
        <v>0</v>
      </c>
      <c r="O132" s="48">
        <f t="shared" si="33"/>
        <v>-332.6</v>
      </c>
      <c r="P132" s="7"/>
      <c r="Q132" s="24"/>
    </row>
    <row r="133" spans="1:17" ht="27.75" customHeight="1">
      <c r="A133" s="15" t="s">
        <v>146</v>
      </c>
      <c r="B133" s="71"/>
      <c r="C133" s="70"/>
      <c r="D133" s="70">
        <f t="shared" ref="D133" si="36">K133+L133+M133+N133</f>
        <v>108.8</v>
      </c>
      <c r="E133" s="70">
        <f>F133</f>
        <v>0</v>
      </c>
      <c r="F133" s="70"/>
      <c r="G133" s="70"/>
      <c r="H133" s="70"/>
      <c r="I133" s="70"/>
      <c r="J133" s="70">
        <f>L133</f>
        <v>0</v>
      </c>
      <c r="K133" s="70">
        <f>108.8</f>
        <v>108.8</v>
      </c>
      <c r="L133" s="70"/>
      <c r="M133" s="70"/>
      <c r="N133" s="70"/>
      <c r="O133" s="48"/>
      <c r="P133" s="9"/>
    </row>
    <row r="134" spans="1:17" ht="27.75" customHeight="1">
      <c r="A134" s="15" t="s">
        <v>147</v>
      </c>
      <c r="B134" s="71"/>
      <c r="C134" s="70">
        <f t="shared" ref="C134:J134" si="37">C132-C133</f>
        <v>0</v>
      </c>
      <c r="D134" s="70">
        <f t="shared" si="37"/>
        <v>-1344.4000000000003</v>
      </c>
      <c r="E134" s="70">
        <f t="shared" si="37"/>
        <v>553.22700000000259</v>
      </c>
      <c r="F134" s="70">
        <f t="shared" si="37"/>
        <v>1830.1399999999994</v>
      </c>
      <c r="G134" s="70">
        <f t="shared" si="37"/>
        <v>553.22700000000259</v>
      </c>
      <c r="H134" s="70">
        <f t="shared" si="37"/>
        <v>-1709.2399999999998</v>
      </c>
      <c r="I134" s="70">
        <f t="shared" si="37"/>
        <v>-644.0630000000001</v>
      </c>
      <c r="J134" s="70">
        <f t="shared" si="37"/>
        <v>-1840.0000000000009</v>
      </c>
      <c r="K134" s="70">
        <f>K132-K133</f>
        <v>495.60000000000053</v>
      </c>
      <c r="L134" s="70">
        <f t="shared" ref="L134:N134" si="38">L132-L133</f>
        <v>-1840.0000000000009</v>
      </c>
      <c r="M134" s="70">
        <f t="shared" si="38"/>
        <v>0</v>
      </c>
      <c r="N134" s="70">
        <f t="shared" si="38"/>
        <v>0</v>
      </c>
      <c r="O134" s="48"/>
      <c r="P134" s="9"/>
    </row>
    <row r="135" spans="1:17" ht="24.75" customHeight="1">
      <c r="A135" s="100" t="s">
        <v>93</v>
      </c>
      <c r="B135" s="100"/>
      <c r="C135" s="35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48"/>
      <c r="P135" s="9"/>
    </row>
    <row r="136" spans="1:17" ht="24.75" customHeight="1">
      <c r="A136" s="21" t="s">
        <v>88</v>
      </c>
      <c r="B136" s="22">
        <v>800</v>
      </c>
      <c r="C136" s="73">
        <v>2</v>
      </c>
      <c r="D136" s="73">
        <f>J136</f>
        <v>48</v>
      </c>
      <c r="E136" s="73">
        <v>73</v>
      </c>
      <c r="F136" s="73"/>
      <c r="G136" s="73"/>
      <c r="H136" s="73"/>
      <c r="I136" s="73"/>
      <c r="J136" s="73">
        <v>48</v>
      </c>
      <c r="K136" s="73"/>
      <c r="L136" s="73"/>
      <c r="M136" s="73"/>
      <c r="N136" s="38"/>
      <c r="O136" s="48">
        <f t="shared" si="33"/>
        <v>65.8</v>
      </c>
      <c r="P136" s="9"/>
    </row>
    <row r="137" spans="1:17" ht="27" hidden="1" customHeight="1">
      <c r="A137" s="21" t="s">
        <v>75</v>
      </c>
      <c r="B137" s="22"/>
      <c r="C137" s="73"/>
      <c r="D137" s="73">
        <f t="shared" ref="D137:D141" si="39">J137</f>
        <v>0</v>
      </c>
      <c r="E137" s="73"/>
      <c r="F137" s="73"/>
      <c r="G137" s="73"/>
      <c r="H137" s="73"/>
      <c r="I137" s="73"/>
      <c r="J137" s="73"/>
      <c r="K137" s="73"/>
      <c r="L137" s="73"/>
      <c r="M137" s="73"/>
      <c r="N137" s="38"/>
      <c r="O137" s="48" t="e">
        <f t="shared" si="33"/>
        <v>#DIV/0!</v>
      </c>
      <c r="P137" s="9"/>
    </row>
    <row r="138" spans="1:17" ht="27" hidden="1" customHeight="1">
      <c r="A138" s="21" t="s">
        <v>76</v>
      </c>
      <c r="B138" s="22"/>
      <c r="C138" s="73"/>
      <c r="D138" s="73">
        <f t="shared" si="39"/>
        <v>0</v>
      </c>
      <c r="E138" s="73"/>
      <c r="F138" s="73"/>
      <c r="G138" s="73"/>
      <c r="H138" s="73"/>
      <c r="I138" s="73"/>
      <c r="J138" s="73"/>
      <c r="K138" s="73"/>
      <c r="L138" s="73"/>
      <c r="M138" s="73"/>
      <c r="N138" s="38"/>
      <c r="O138" s="48" t="e">
        <f t="shared" si="33"/>
        <v>#DIV/0!</v>
      </c>
      <c r="P138" s="9"/>
    </row>
    <row r="139" spans="1:17" ht="27" hidden="1" customHeight="1">
      <c r="A139" s="21" t="s">
        <v>77</v>
      </c>
      <c r="B139" s="22"/>
      <c r="C139" s="73"/>
      <c r="D139" s="73">
        <f t="shared" si="39"/>
        <v>0</v>
      </c>
      <c r="E139" s="73"/>
      <c r="F139" s="73"/>
      <c r="G139" s="73"/>
      <c r="H139" s="73"/>
      <c r="I139" s="73"/>
      <c r="J139" s="73"/>
      <c r="K139" s="73"/>
      <c r="L139" s="73"/>
      <c r="M139" s="73"/>
      <c r="N139" s="38"/>
      <c r="O139" s="48" t="e">
        <f t="shared" si="33"/>
        <v>#DIV/0!</v>
      </c>
      <c r="P139" s="9"/>
    </row>
    <row r="140" spans="1:17" ht="27" hidden="1" customHeight="1">
      <c r="A140" s="21"/>
      <c r="B140" s="22"/>
      <c r="C140" s="73"/>
      <c r="D140" s="73">
        <f t="shared" si="39"/>
        <v>0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38"/>
      <c r="O140" s="48" t="e">
        <f t="shared" si="33"/>
        <v>#DIV/0!</v>
      </c>
      <c r="P140" s="9"/>
    </row>
    <row r="141" spans="1:17" ht="26.25" customHeight="1">
      <c r="A141" s="21" t="s">
        <v>81</v>
      </c>
      <c r="B141" s="22">
        <v>810</v>
      </c>
      <c r="C141" s="73">
        <v>2</v>
      </c>
      <c r="D141" s="73">
        <f t="shared" si="39"/>
        <v>48</v>
      </c>
      <c r="E141" s="73">
        <v>73</v>
      </c>
      <c r="F141" s="73"/>
      <c r="G141" s="73"/>
      <c r="H141" s="73"/>
      <c r="I141" s="73"/>
      <c r="J141" s="73">
        <v>48</v>
      </c>
      <c r="K141" s="73"/>
      <c r="L141" s="73"/>
      <c r="M141" s="73"/>
      <c r="N141" s="38"/>
      <c r="O141" s="48">
        <f t="shared" si="33"/>
        <v>65.8</v>
      </c>
      <c r="P141" s="9"/>
    </row>
    <row r="142" spans="1:17" ht="23.25" customHeight="1">
      <c r="A142" s="61" t="s">
        <v>89</v>
      </c>
      <c r="B142" s="16">
        <v>820</v>
      </c>
      <c r="C142" s="45">
        <v>149.19999999999999</v>
      </c>
      <c r="D142" s="45">
        <f>J142</f>
        <v>34463</v>
      </c>
      <c r="E142" s="45"/>
      <c r="F142" s="45"/>
      <c r="G142" s="45"/>
      <c r="H142" s="45"/>
      <c r="I142" s="45"/>
      <c r="J142" s="45">
        <f>L142</f>
        <v>34463</v>
      </c>
      <c r="K142" s="45">
        <v>28947.7</v>
      </c>
      <c r="L142" s="45">
        <v>34463</v>
      </c>
      <c r="M142" s="74"/>
      <c r="N142" s="33"/>
      <c r="O142" s="48"/>
      <c r="P142" s="9"/>
    </row>
    <row r="143" spans="1:17" ht="24.75" customHeight="1">
      <c r="A143" s="82" t="s">
        <v>90</v>
      </c>
      <c r="B143" s="17">
        <v>830</v>
      </c>
      <c r="C143" s="70">
        <f t="shared" ref="C143:D143" si="40">C104</f>
        <v>0</v>
      </c>
      <c r="D143" s="70">
        <f t="shared" si="40"/>
        <v>-1927.1999999999998</v>
      </c>
      <c r="E143" s="70">
        <f>G143</f>
        <v>-111.05999999999999</v>
      </c>
      <c r="F143" s="70">
        <f>F104</f>
        <v>-37.019999999999996</v>
      </c>
      <c r="G143" s="70">
        <f t="shared" ref="G143:N143" si="41">G104</f>
        <v>-111.05999999999999</v>
      </c>
      <c r="H143" s="70">
        <f t="shared" si="41"/>
        <v>-111.05999999999999</v>
      </c>
      <c r="I143" s="70">
        <f t="shared" si="41"/>
        <v>-111.06000000000002</v>
      </c>
      <c r="J143" s="70">
        <f t="shared" si="41"/>
        <v>-1104.5999999999999</v>
      </c>
      <c r="K143" s="70">
        <f t="shared" si="41"/>
        <v>-822.6</v>
      </c>
      <c r="L143" s="70">
        <f t="shared" si="41"/>
        <v>-1104.5999999999999</v>
      </c>
      <c r="M143" s="70">
        <f t="shared" si="41"/>
        <v>0</v>
      </c>
      <c r="N143" s="70">
        <f t="shared" si="41"/>
        <v>0</v>
      </c>
      <c r="O143" s="48">
        <f t="shared" si="33"/>
        <v>994.6</v>
      </c>
      <c r="P143" s="9"/>
    </row>
    <row r="144" spans="1:17" ht="27.75" hidden="1" customHeight="1">
      <c r="A144" s="82"/>
      <c r="B144" s="16">
        <v>840</v>
      </c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9"/>
    </row>
    <row r="145" spans="1:17" ht="9.75" customHeight="1">
      <c r="A145" s="10"/>
      <c r="B145" s="11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9"/>
    </row>
    <row r="146" spans="1:17" ht="16.5" hidden="1" customHeight="1">
      <c r="A146" s="10"/>
      <c r="C146" s="12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</row>
    <row r="147" spans="1:17" ht="21.75" customHeight="1">
      <c r="A147" s="13"/>
      <c r="C147" s="12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</row>
    <row r="148" spans="1:17" ht="41.25" customHeight="1">
      <c r="A148" s="32" t="s">
        <v>122</v>
      </c>
      <c r="B148" s="11"/>
      <c r="C148" s="101"/>
      <c r="D148" s="101"/>
      <c r="E148" s="58"/>
      <c r="F148" s="58"/>
      <c r="G148" s="58"/>
      <c r="H148" s="58"/>
      <c r="I148" s="58"/>
      <c r="J148" s="50" t="s">
        <v>123</v>
      </c>
      <c r="K148" s="50"/>
      <c r="L148" s="50"/>
      <c r="M148" s="50"/>
      <c r="N148" s="50"/>
      <c r="O148" s="50"/>
      <c r="P148" s="54"/>
      <c r="Q148" s="68"/>
    </row>
    <row r="149" spans="1:17" ht="25.5" customHeight="1">
      <c r="A149" s="56" t="s">
        <v>152</v>
      </c>
      <c r="B149" s="1"/>
      <c r="C149" s="95" t="s">
        <v>152</v>
      </c>
      <c r="D149" s="95"/>
      <c r="E149" s="59"/>
      <c r="F149" s="59"/>
      <c r="G149" s="59"/>
      <c r="H149" s="59"/>
      <c r="I149" s="59"/>
      <c r="J149" s="66" t="s">
        <v>152</v>
      </c>
      <c r="K149" s="66"/>
      <c r="L149" s="66"/>
      <c r="M149" s="66"/>
      <c r="N149" s="66"/>
      <c r="O149" s="66"/>
      <c r="Q149" s="59"/>
    </row>
    <row r="150" spans="1:17" ht="31.5" customHeight="1">
      <c r="A150" s="13"/>
      <c r="C150" s="12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</row>
    <row r="151" spans="1:17" ht="20.100000000000001" customHeight="1">
      <c r="A151" s="59"/>
      <c r="B151" s="1"/>
      <c r="C151" s="95"/>
      <c r="D151" s="95"/>
      <c r="E151" s="59"/>
      <c r="F151" s="59"/>
      <c r="G151" s="59"/>
      <c r="H151" s="59"/>
      <c r="I151" s="59"/>
      <c r="J151" s="95"/>
      <c r="K151" s="95"/>
      <c r="L151" s="95"/>
      <c r="M151" s="95"/>
      <c r="N151" s="95"/>
      <c r="O151" s="95"/>
    </row>
    <row r="152" spans="1:17" ht="20.100000000000001" customHeight="1">
      <c r="A152" s="10"/>
      <c r="C152" s="12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</row>
    <row r="153" spans="1:17">
      <c r="A153" s="10"/>
      <c r="C153" s="12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</row>
    <row r="154" spans="1:17">
      <c r="A154" s="10"/>
      <c r="C154" s="12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</row>
    <row r="155" spans="1:17">
      <c r="A155" s="10"/>
      <c r="C155" s="12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</row>
    <row r="156" spans="1:17">
      <c r="A156" s="10"/>
      <c r="C156" s="12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</row>
    <row r="157" spans="1:17">
      <c r="A157" s="10"/>
      <c r="C157" s="12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</row>
    <row r="158" spans="1:17">
      <c r="A158" s="10"/>
      <c r="C158" s="12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</row>
    <row r="159" spans="1:17">
      <c r="A159" s="10"/>
      <c r="C159" s="12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</row>
    <row r="160" spans="1:17">
      <c r="A160" s="10"/>
      <c r="C160" s="12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</row>
    <row r="161" spans="1:15">
      <c r="A161" s="10"/>
      <c r="C161" s="12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</row>
    <row r="162" spans="1:15">
      <c r="A162" s="10"/>
      <c r="C162" s="12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  <row r="163" spans="1:15">
      <c r="A163" s="10"/>
      <c r="C163" s="12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</row>
    <row r="164" spans="1:15">
      <c r="A164" s="10"/>
      <c r="C164" s="12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</row>
    <row r="165" spans="1:15">
      <c r="A165" s="10"/>
      <c r="C165" s="12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</row>
    <row r="166" spans="1:15">
      <c r="A166" s="10"/>
      <c r="C166" s="12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</row>
    <row r="167" spans="1:15">
      <c r="A167" s="10"/>
      <c r="C167" s="12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</row>
    <row r="168" spans="1:15">
      <c r="A168" s="10"/>
      <c r="C168" s="12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</row>
    <row r="169" spans="1:15">
      <c r="A169" s="10"/>
      <c r="C169" s="12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</row>
    <row r="170" spans="1:15">
      <c r="A170" s="10"/>
      <c r="C170" s="12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</row>
    <row r="171" spans="1:15">
      <c r="A171" s="10"/>
      <c r="C171" s="12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</row>
    <row r="172" spans="1:15">
      <c r="A172" s="10"/>
      <c r="C172" s="12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</row>
    <row r="173" spans="1:15">
      <c r="A173" s="10"/>
      <c r="C173" s="12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</row>
    <row r="174" spans="1:15">
      <c r="A174" s="10"/>
      <c r="C174" s="12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</row>
    <row r="175" spans="1:15">
      <c r="A175" s="10"/>
      <c r="C175" s="12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spans="1:15">
      <c r="A176" s="10"/>
      <c r="C176" s="12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</row>
    <row r="177" spans="1:15">
      <c r="A177" s="10"/>
      <c r="C177" s="12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</row>
    <row r="178" spans="1:15">
      <c r="A178" s="10"/>
      <c r="C178" s="12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</row>
    <row r="179" spans="1:15">
      <c r="A179" s="10"/>
      <c r="C179" s="12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</row>
    <row r="180" spans="1:15">
      <c r="A180" s="10"/>
      <c r="C180" s="12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</row>
    <row r="181" spans="1:15">
      <c r="A181" s="10"/>
      <c r="C181" s="12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</row>
    <row r="182" spans="1:15">
      <c r="A182" s="10"/>
      <c r="C182" s="12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1:15">
      <c r="A183" s="10"/>
      <c r="C183" s="12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</row>
    <row r="184" spans="1:15">
      <c r="A184" s="10"/>
      <c r="C184" s="12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  <row r="185" spans="1:15">
      <c r="A185" s="10"/>
      <c r="C185" s="12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</row>
    <row r="186" spans="1:15">
      <c r="A186" s="10"/>
      <c r="C186" s="12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</row>
    <row r="187" spans="1:15">
      <c r="A187" s="10"/>
      <c r="C187" s="12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</row>
    <row r="188" spans="1:15">
      <c r="A188" s="10"/>
      <c r="C188" s="12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</row>
    <row r="189" spans="1:15">
      <c r="A189" s="10"/>
      <c r="C189" s="12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</row>
    <row r="190" spans="1:15">
      <c r="A190" s="10"/>
      <c r="C190" s="12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</row>
    <row r="191" spans="1:15">
      <c r="A191" s="10"/>
      <c r="C191" s="12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</row>
    <row r="192" spans="1:15">
      <c r="A192" s="10"/>
      <c r="C192" s="12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  <row r="212" spans="1:1">
      <c r="A212" s="14"/>
    </row>
    <row r="213" spans="1:1">
      <c r="A213" s="14"/>
    </row>
    <row r="214" spans="1:1">
      <c r="A214" s="14"/>
    </row>
    <row r="215" spans="1:1">
      <c r="A215" s="14"/>
    </row>
    <row r="216" spans="1:1">
      <c r="A216" s="14"/>
    </row>
    <row r="217" spans="1:1">
      <c r="A217" s="14"/>
    </row>
    <row r="218" spans="1:1">
      <c r="A218" s="14"/>
    </row>
    <row r="219" spans="1:1">
      <c r="A219" s="14"/>
    </row>
    <row r="220" spans="1:1">
      <c r="A220" s="14"/>
    </row>
    <row r="221" spans="1:1">
      <c r="A221" s="14"/>
    </row>
    <row r="222" spans="1:1">
      <c r="A222" s="14"/>
    </row>
    <row r="223" spans="1:1">
      <c r="A223" s="14"/>
    </row>
    <row r="224" spans="1:1">
      <c r="A224" s="14"/>
    </row>
    <row r="225" spans="1:1">
      <c r="A225" s="14"/>
    </row>
    <row r="226" spans="1:1">
      <c r="A226" s="14"/>
    </row>
    <row r="227" spans="1:1">
      <c r="A227" s="14"/>
    </row>
    <row r="228" spans="1:1">
      <c r="A228" s="14"/>
    </row>
    <row r="229" spans="1:1">
      <c r="A229" s="14"/>
    </row>
    <row r="230" spans="1:1">
      <c r="A230" s="14"/>
    </row>
    <row r="231" spans="1:1">
      <c r="A231" s="14"/>
    </row>
    <row r="232" spans="1:1">
      <c r="A232" s="14"/>
    </row>
    <row r="233" spans="1:1">
      <c r="A233" s="14"/>
    </row>
    <row r="234" spans="1:1">
      <c r="A234" s="14"/>
    </row>
    <row r="235" spans="1:1">
      <c r="A235" s="14"/>
    </row>
    <row r="236" spans="1:1">
      <c r="A236" s="14"/>
    </row>
    <row r="237" spans="1:1">
      <c r="A237" s="14"/>
    </row>
    <row r="238" spans="1:1">
      <c r="A238" s="14"/>
    </row>
    <row r="239" spans="1:1">
      <c r="A239" s="14"/>
    </row>
    <row r="240" spans="1:1">
      <c r="A240" s="14"/>
    </row>
    <row r="241" spans="1:1">
      <c r="A241" s="14"/>
    </row>
    <row r="242" spans="1:1">
      <c r="A242" s="14"/>
    </row>
    <row r="243" spans="1:1">
      <c r="A243" s="14"/>
    </row>
    <row r="244" spans="1:1">
      <c r="A244" s="14"/>
    </row>
    <row r="245" spans="1:1">
      <c r="A245" s="14"/>
    </row>
    <row r="246" spans="1:1">
      <c r="A246" s="14"/>
    </row>
    <row r="247" spans="1:1">
      <c r="A247" s="14"/>
    </row>
    <row r="248" spans="1:1">
      <c r="A248" s="14"/>
    </row>
    <row r="249" spans="1:1">
      <c r="A249" s="14"/>
    </row>
    <row r="250" spans="1:1">
      <c r="A250" s="14"/>
    </row>
    <row r="251" spans="1:1">
      <c r="A251" s="14"/>
    </row>
    <row r="252" spans="1:1">
      <c r="A252" s="14"/>
    </row>
    <row r="253" spans="1:1">
      <c r="A253" s="14"/>
    </row>
    <row r="254" spans="1:1">
      <c r="A254" s="14"/>
    </row>
    <row r="255" spans="1:1">
      <c r="A255" s="14"/>
    </row>
    <row r="256" spans="1:1">
      <c r="A256" s="14"/>
    </row>
    <row r="257" spans="1:1">
      <c r="A257" s="14"/>
    </row>
    <row r="258" spans="1:1">
      <c r="A258" s="14"/>
    </row>
    <row r="259" spans="1:1">
      <c r="A259" s="14"/>
    </row>
    <row r="260" spans="1:1">
      <c r="A260" s="14"/>
    </row>
    <row r="261" spans="1:1">
      <c r="A261" s="14"/>
    </row>
    <row r="262" spans="1:1">
      <c r="A262" s="14"/>
    </row>
    <row r="263" spans="1:1">
      <c r="A263" s="14"/>
    </row>
    <row r="264" spans="1:1">
      <c r="A264" s="14"/>
    </row>
    <row r="265" spans="1:1">
      <c r="A265" s="14"/>
    </row>
    <row r="266" spans="1:1">
      <c r="A266" s="14"/>
    </row>
    <row r="267" spans="1:1">
      <c r="A267" s="14"/>
    </row>
    <row r="268" spans="1:1">
      <c r="A268" s="14"/>
    </row>
    <row r="269" spans="1:1">
      <c r="A269" s="14"/>
    </row>
    <row r="270" spans="1:1">
      <c r="A270" s="14"/>
    </row>
    <row r="271" spans="1:1">
      <c r="A271" s="14"/>
    </row>
    <row r="272" spans="1:1">
      <c r="A272" s="14"/>
    </row>
    <row r="273" spans="1:1">
      <c r="A273" s="14"/>
    </row>
    <row r="274" spans="1:1">
      <c r="A274" s="14"/>
    </row>
    <row r="275" spans="1:1">
      <c r="A275" s="14"/>
    </row>
    <row r="276" spans="1:1">
      <c r="A276" s="14"/>
    </row>
    <row r="277" spans="1:1">
      <c r="A277" s="14"/>
    </row>
    <row r="278" spans="1:1">
      <c r="A278" s="14"/>
    </row>
    <row r="279" spans="1:1">
      <c r="A279" s="14"/>
    </row>
    <row r="280" spans="1:1">
      <c r="A280" s="14"/>
    </row>
    <row r="281" spans="1:1">
      <c r="A281" s="14"/>
    </row>
    <row r="282" spans="1:1">
      <c r="A282" s="14"/>
    </row>
    <row r="283" spans="1:1">
      <c r="A283" s="14"/>
    </row>
    <row r="284" spans="1:1">
      <c r="A284" s="14"/>
    </row>
    <row r="285" spans="1:1">
      <c r="A285" s="14"/>
    </row>
    <row r="286" spans="1:1">
      <c r="A286" s="14"/>
    </row>
    <row r="287" spans="1:1">
      <c r="A287" s="14"/>
    </row>
    <row r="288" spans="1:1">
      <c r="A288" s="14"/>
    </row>
    <row r="289" spans="1:1">
      <c r="A289" s="14"/>
    </row>
    <row r="290" spans="1:1">
      <c r="A290" s="14"/>
    </row>
    <row r="291" spans="1:1">
      <c r="A291" s="14"/>
    </row>
    <row r="292" spans="1:1">
      <c r="A292" s="14"/>
    </row>
    <row r="293" spans="1:1">
      <c r="A293" s="14"/>
    </row>
    <row r="294" spans="1:1">
      <c r="A294" s="14"/>
    </row>
    <row r="295" spans="1:1">
      <c r="A295" s="14"/>
    </row>
    <row r="296" spans="1:1">
      <c r="A296" s="14"/>
    </row>
    <row r="297" spans="1:1">
      <c r="A297" s="14"/>
    </row>
    <row r="298" spans="1:1">
      <c r="A298" s="14"/>
    </row>
    <row r="299" spans="1:1">
      <c r="A299" s="14"/>
    </row>
    <row r="300" spans="1:1">
      <c r="A300" s="14"/>
    </row>
    <row r="301" spans="1:1">
      <c r="A301" s="14"/>
    </row>
    <row r="302" spans="1:1">
      <c r="A302" s="14"/>
    </row>
    <row r="303" spans="1:1">
      <c r="A303" s="14"/>
    </row>
    <row r="304" spans="1:1">
      <c r="A304" s="14"/>
    </row>
    <row r="305" spans="1:1">
      <c r="A305" s="14"/>
    </row>
    <row r="306" spans="1:1">
      <c r="A306" s="14"/>
    </row>
    <row r="307" spans="1:1">
      <c r="A307" s="14"/>
    </row>
    <row r="308" spans="1:1">
      <c r="A308" s="14"/>
    </row>
    <row r="309" spans="1:1">
      <c r="A309" s="14"/>
    </row>
    <row r="310" spans="1:1">
      <c r="A310" s="14"/>
    </row>
    <row r="311" spans="1:1">
      <c r="A311" s="14"/>
    </row>
    <row r="312" spans="1:1">
      <c r="A312" s="14"/>
    </row>
    <row r="313" spans="1:1">
      <c r="A313" s="14"/>
    </row>
    <row r="314" spans="1:1">
      <c r="A314" s="14"/>
    </row>
    <row r="315" spans="1:1">
      <c r="A315" s="14"/>
    </row>
    <row r="316" spans="1:1">
      <c r="A316" s="14"/>
    </row>
    <row r="317" spans="1:1">
      <c r="A317" s="14"/>
    </row>
    <row r="318" spans="1:1">
      <c r="A318" s="14"/>
    </row>
    <row r="319" spans="1:1">
      <c r="A319" s="14"/>
    </row>
    <row r="320" spans="1:1">
      <c r="A320" s="14"/>
    </row>
    <row r="321" spans="1:1">
      <c r="A321" s="14"/>
    </row>
    <row r="322" spans="1:1">
      <c r="A322" s="14"/>
    </row>
    <row r="323" spans="1:1">
      <c r="A323" s="14"/>
    </row>
    <row r="324" spans="1:1">
      <c r="A324" s="14"/>
    </row>
    <row r="325" spans="1:1">
      <c r="A325" s="14"/>
    </row>
    <row r="326" spans="1:1">
      <c r="A326" s="14"/>
    </row>
    <row r="327" spans="1:1">
      <c r="A327" s="14"/>
    </row>
    <row r="328" spans="1:1">
      <c r="A328" s="14"/>
    </row>
    <row r="329" spans="1:1">
      <c r="A329" s="14"/>
    </row>
    <row r="330" spans="1:1">
      <c r="A330" s="14"/>
    </row>
    <row r="331" spans="1:1">
      <c r="A331" s="14"/>
    </row>
    <row r="332" spans="1:1">
      <c r="A332" s="14"/>
    </row>
    <row r="333" spans="1:1">
      <c r="A333" s="14"/>
    </row>
    <row r="334" spans="1:1">
      <c r="A334" s="14"/>
    </row>
    <row r="335" spans="1:1">
      <c r="A335" s="14"/>
    </row>
    <row r="336" spans="1:1">
      <c r="A336" s="14"/>
    </row>
    <row r="337" spans="1:1">
      <c r="A337" s="14"/>
    </row>
    <row r="338" spans="1:1">
      <c r="A338" s="14"/>
    </row>
    <row r="339" spans="1:1">
      <c r="A339" s="14"/>
    </row>
    <row r="340" spans="1:1">
      <c r="A340" s="14"/>
    </row>
    <row r="341" spans="1:1">
      <c r="A341" s="14"/>
    </row>
    <row r="342" spans="1:1">
      <c r="A342" s="14"/>
    </row>
    <row r="343" spans="1:1">
      <c r="A343" s="14"/>
    </row>
    <row r="344" spans="1:1">
      <c r="A344" s="14"/>
    </row>
    <row r="345" spans="1:1">
      <c r="A345" s="14"/>
    </row>
    <row r="346" spans="1:1">
      <c r="A346" s="14"/>
    </row>
    <row r="347" spans="1:1">
      <c r="A347" s="14"/>
    </row>
    <row r="348" spans="1:1">
      <c r="A348" s="14"/>
    </row>
    <row r="349" spans="1:1">
      <c r="A349" s="14"/>
    </row>
    <row r="350" spans="1:1">
      <c r="A350" s="14"/>
    </row>
    <row r="351" spans="1:1">
      <c r="A351" s="14"/>
    </row>
    <row r="352" spans="1:1">
      <c r="A352" s="14"/>
    </row>
    <row r="353" spans="1:1">
      <c r="A353" s="14"/>
    </row>
    <row r="354" spans="1:1">
      <c r="A354" s="14"/>
    </row>
    <row r="355" spans="1:1">
      <c r="A355" s="14"/>
    </row>
    <row r="356" spans="1:1">
      <c r="A356" s="14"/>
    </row>
    <row r="357" spans="1:1">
      <c r="A357" s="14"/>
    </row>
    <row r="358" spans="1:1">
      <c r="A358" s="14"/>
    </row>
    <row r="359" spans="1:1">
      <c r="A359" s="14"/>
    </row>
  </sheetData>
  <mergeCells count="38">
    <mergeCell ref="B24:D24"/>
    <mergeCell ref="A39:O39"/>
    <mergeCell ref="A37:O37"/>
    <mergeCell ref="A38:O38"/>
    <mergeCell ref="B34:O34"/>
    <mergeCell ref="B27:E27"/>
    <mergeCell ref="P41:P42"/>
    <mergeCell ref="A44:O44"/>
    <mergeCell ref="A45:P45"/>
    <mergeCell ref="A100:O100"/>
    <mergeCell ref="D41:D42"/>
    <mergeCell ref="E41:O41"/>
    <mergeCell ref="E7:O7"/>
    <mergeCell ref="B22:D22"/>
    <mergeCell ref="J22:O22"/>
    <mergeCell ref="A36:O36"/>
    <mergeCell ref="B30:D30"/>
    <mergeCell ref="J19:O19"/>
    <mergeCell ref="E29:J29"/>
    <mergeCell ref="B31:D31"/>
    <mergeCell ref="B29:D29"/>
    <mergeCell ref="E30:J30"/>
    <mergeCell ref="B33:D33"/>
    <mergeCell ref="B32:O32"/>
    <mergeCell ref="B25:E25"/>
    <mergeCell ref="B26:E26"/>
    <mergeCell ref="B28:E28"/>
    <mergeCell ref="B23:E23"/>
    <mergeCell ref="C151:D151"/>
    <mergeCell ref="B41:B42"/>
    <mergeCell ref="C41:C42"/>
    <mergeCell ref="J151:O151"/>
    <mergeCell ref="A119:O119"/>
    <mergeCell ref="A135:B135"/>
    <mergeCell ref="C149:D149"/>
    <mergeCell ref="C148:D148"/>
    <mergeCell ref="A109:O109"/>
    <mergeCell ref="A41:A42"/>
  </mergeCells>
  <phoneticPr fontId="68" type="noConversion"/>
  <pageMargins left="1.3779527559055118" right="0.59055118110236227" top="1.299212598425197" bottom="0.47244094488188981" header="0.39370078740157483" footer="0.31496062992125984"/>
  <pageSetup paperSize="9" scale="6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I. Звіт фін план тис.грн</vt:lpstr>
      <vt:lpstr>'I. Звіт фін план тис.грн'!Заголовки_для_друку</vt:lpstr>
      <vt:lpstr>'I. Звіт фін план тис.грн'!Область_друку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User</cp:lastModifiedBy>
  <cp:lastPrinted>2025-11-03T12:32:49Z</cp:lastPrinted>
  <dcterms:created xsi:type="dcterms:W3CDTF">2018-09-06T09:20:13Z</dcterms:created>
  <dcterms:modified xsi:type="dcterms:W3CDTF">2025-11-03T12:35:46Z</dcterms:modified>
</cp:coreProperties>
</file>